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aaero-my.sharepoint.com/personal/jgallardo_alta_aero/Documents/PC-Documents/Johnny/KPI-Objetivos/"/>
    </mc:Choice>
  </mc:AlternateContent>
  <xr:revisionPtr revIDLastSave="0" documentId="8_{A368DE49-644B-420D-9233-2FE07675707C}" xr6:coauthVersionLast="47" xr6:coauthVersionMax="47" xr10:uidLastSave="{00000000-0000-0000-0000-000000000000}"/>
  <bookViews>
    <workbookView xWindow="40920" yWindow="-120" windowWidth="29040" windowHeight="15840" xr2:uid="{E79579C1-2F6D-4599-B1C4-F58F3F61727D}"/>
  </bookViews>
  <sheets>
    <sheet name="P&amp;G 2021" sheetId="1" r:id="rId1"/>
  </sheets>
  <externalReferences>
    <externalReference r:id="rId2"/>
  </externalReferences>
  <definedNames>
    <definedName name="_xlnm.Print_Area" localSheetId="0">'P&amp;G 2021'!$D$65:$E$68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1" l="1"/>
  <c r="D65" i="1"/>
  <c r="D67" i="1" s="1"/>
  <c r="O62" i="1"/>
  <c r="N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D39" i="1"/>
  <c r="D42" i="1" s="1"/>
  <c r="P38" i="1"/>
  <c r="P37" i="1"/>
  <c r="P36" i="1"/>
  <c r="P35" i="1"/>
  <c r="P34" i="1"/>
  <c r="F34" i="1"/>
  <c r="F66" i="1" s="1"/>
  <c r="D34" i="1"/>
  <c r="P33" i="1"/>
  <c r="G33" i="1"/>
  <c r="F33" i="1"/>
  <c r="F35" i="1" s="1"/>
  <c r="D33" i="1"/>
  <c r="D35" i="1" s="1"/>
  <c r="P32" i="1"/>
  <c r="P31" i="1"/>
  <c r="P30" i="1"/>
  <c r="P29" i="1"/>
  <c r="P62" i="1" s="1"/>
  <c r="G27" i="1"/>
  <c r="F27" i="1"/>
  <c r="D27" i="1"/>
  <c r="G26" i="1"/>
  <c r="F26" i="1"/>
  <c r="D26" i="1"/>
  <c r="O25" i="1"/>
  <c r="N25" i="1"/>
  <c r="O24" i="1"/>
  <c r="N24" i="1"/>
  <c r="F24" i="1"/>
  <c r="F25" i="1" s="1"/>
  <c r="D24" i="1"/>
  <c r="G24" i="1" s="1"/>
  <c r="P23" i="1"/>
  <c r="G23" i="1"/>
  <c r="F23" i="1"/>
  <c r="D23" i="1"/>
  <c r="P22" i="1"/>
  <c r="F22" i="1"/>
  <c r="D22" i="1"/>
  <c r="G22" i="1" s="1"/>
  <c r="P21" i="1"/>
  <c r="G21" i="1"/>
  <c r="F21" i="1"/>
  <c r="D21" i="1"/>
  <c r="P20" i="1"/>
  <c r="F20" i="1"/>
  <c r="D20" i="1"/>
  <c r="G20" i="1" s="1"/>
  <c r="P19" i="1"/>
  <c r="P24" i="1" s="1"/>
  <c r="G19" i="1"/>
  <c r="F19" i="1"/>
  <c r="F28" i="1" s="1"/>
  <c r="D19" i="1"/>
  <c r="O15" i="1"/>
  <c r="N15" i="1"/>
  <c r="M17" i="1" s="1"/>
  <c r="P14" i="1"/>
  <c r="P13" i="1"/>
  <c r="P12" i="1"/>
  <c r="F12" i="1"/>
  <c r="G12" i="1" s="1"/>
  <c r="D12" i="1"/>
  <c r="P11" i="1"/>
  <c r="G11" i="1"/>
  <c r="F11" i="1"/>
  <c r="D11" i="1"/>
  <c r="P10" i="1"/>
  <c r="F10" i="1"/>
  <c r="G10" i="1" s="1"/>
  <c r="D10" i="1"/>
  <c r="P9" i="1"/>
  <c r="F9" i="1"/>
  <c r="G9" i="1" s="1"/>
  <c r="D9" i="1"/>
  <c r="D13" i="1" s="1"/>
  <c r="P8" i="1"/>
  <c r="P7" i="1"/>
  <c r="P6" i="1"/>
  <c r="P5" i="1"/>
  <c r="N4" i="1"/>
  <c r="P4" i="1" s="1"/>
  <c r="P15" i="1" s="1"/>
  <c r="G13" i="1" l="1"/>
  <c r="G66" i="1"/>
  <c r="D25" i="1"/>
  <c r="G25" i="1" s="1"/>
  <c r="G28" i="1" s="1"/>
  <c r="G39" i="1"/>
  <c r="F65" i="1"/>
  <c r="G34" i="1"/>
  <c r="G35" i="1" s="1"/>
  <c r="F13" i="1"/>
  <c r="F30" i="1" s="1"/>
  <c r="F37" i="1" s="1"/>
  <c r="F40" i="1" s="1"/>
  <c r="F67" i="1" l="1"/>
  <c r="G65" i="1"/>
  <c r="G67" i="1" s="1"/>
  <c r="G30" i="1"/>
  <c r="G37" i="1" s="1"/>
  <c r="D28" i="1"/>
  <c r="D30" i="1" s="1"/>
  <c r="D37" i="1" s="1"/>
  <c r="D45" i="1" l="1"/>
  <c r="D40" i="1"/>
</calcChain>
</file>

<file path=xl/sharedStrings.xml><?xml version="1.0" encoding="utf-8"?>
<sst xmlns="http://schemas.openxmlformats.org/spreadsheetml/2006/main" count="154" uniqueCount="127">
  <si>
    <t>ASOCIACION LATINOAMERICANA DE TRANSPORTE AEREO</t>
  </si>
  <si>
    <t>Actual</t>
  </si>
  <si>
    <t>Budget</t>
  </si>
  <si>
    <t>Statement of Revenue and Expenses</t>
  </si>
  <si>
    <t>MEMBERS</t>
  </si>
  <si>
    <t xml:space="preserve">         (Expressed in US dollars)</t>
  </si>
  <si>
    <t>Aeromar</t>
  </si>
  <si>
    <t>Variation 2021</t>
  </si>
  <si>
    <t>Amaszonas</t>
  </si>
  <si>
    <t>Projections</t>
  </si>
  <si>
    <t>Budget vs</t>
  </si>
  <si>
    <t>Main variations between the 2021 projections vs Budget 2021</t>
  </si>
  <si>
    <t>AZUL</t>
  </si>
  <si>
    <t>REVENUES</t>
  </si>
  <si>
    <t>Abaete Brazilian Airlines</t>
  </si>
  <si>
    <t>Airlines Fee: The variation is because we have:</t>
  </si>
  <si>
    <t>Gol</t>
  </si>
  <si>
    <t>Airlines Fee</t>
  </si>
  <si>
    <t>3 New Airlines: Voepass, Abaete and TAG.</t>
  </si>
  <si>
    <t>Interjet</t>
  </si>
  <si>
    <t>Associates Fee</t>
  </si>
  <si>
    <t>1 Membership Discount: GOL fee was reduced.</t>
  </si>
  <si>
    <t xml:space="preserve">LIAT </t>
  </si>
  <si>
    <t>Affiliates Fee</t>
  </si>
  <si>
    <t>3 Tentative Membership Cancelations: Amaszonas, LIAT and Surinam.</t>
  </si>
  <si>
    <t>TAG</t>
  </si>
  <si>
    <t>Interest Income</t>
  </si>
  <si>
    <t>1 Membership Cancelations: Interjet.</t>
  </si>
  <si>
    <t>RIMA</t>
  </si>
  <si>
    <t>Total Revenue</t>
  </si>
  <si>
    <t>Associates Fee: The variation is because we have:</t>
  </si>
  <si>
    <t>Surinam</t>
  </si>
  <si>
    <t>1 Membership Discount: Air France fee was reduced.</t>
  </si>
  <si>
    <t>Voepass</t>
  </si>
  <si>
    <t>2 Membership Renewal: Atlas Air and Privilige.</t>
  </si>
  <si>
    <t>TOTAL</t>
  </si>
  <si>
    <t>Affiliates Fee: The variation is because we have:</t>
  </si>
  <si>
    <t xml:space="preserve">10 New Affiliates: Avfuel, Naste E Mello Soc., KPMG, Everymundo, IAMA, MJ Alves Advogados, Bernandi &amp; Schanpp, </t>
  </si>
  <si>
    <t>EXPENSES</t>
  </si>
  <si>
    <t>ASBZ Advogados, Av-Air and ASA.</t>
  </si>
  <si>
    <t>ASSOCIATES</t>
  </si>
  <si>
    <t>Payroll Expenses</t>
  </si>
  <si>
    <t>8 Membership Cancelations: Kellstrom, Lufthansa Systems, SR Technic, Sabre, Lufthansa Technik, Hipergas, Rolls Royce</t>
  </si>
  <si>
    <t>Air France</t>
  </si>
  <si>
    <t>Consulting Fees</t>
  </si>
  <si>
    <t>and Rockwell Collins</t>
  </si>
  <si>
    <t>ATLAS AIR</t>
  </si>
  <si>
    <t>Communications and Marketing</t>
  </si>
  <si>
    <t>3 Tentative Membership Cancelations: Airbus, ATR and UATP.</t>
  </si>
  <si>
    <t>AIR TRANSAT/TKT</t>
  </si>
  <si>
    <t>Travel Expenses</t>
  </si>
  <si>
    <t>2 Waivers: Amadeus and B&amp;W Aviation.</t>
  </si>
  <si>
    <t>Lufthansa/ TKT</t>
  </si>
  <si>
    <t>Office Rent</t>
  </si>
  <si>
    <t xml:space="preserve">8 Membership Discount: Hahn Air, Heico, Neste, Dnata, Superjet, Di Ciero Advogados, Word Fuel and Air Lease Corp fee </t>
  </si>
  <si>
    <t>Privilige Style</t>
  </si>
  <si>
    <t xml:space="preserve">Telephone </t>
  </si>
  <si>
    <t>fee was reduced.</t>
  </si>
  <si>
    <t xml:space="preserve">Offices Expenses and Misc. </t>
  </si>
  <si>
    <t xml:space="preserve">Payroll Expenses: Reduction because the bonus will not be paid to the staff and the Administrative and </t>
  </si>
  <si>
    <t>Depreciation/Amortization Expense</t>
  </si>
  <si>
    <t>Communication Support.</t>
  </si>
  <si>
    <t>Dues and Subscriptions</t>
  </si>
  <si>
    <t>Consulting Fees: </t>
  </si>
  <si>
    <t>Total Expenses</t>
  </si>
  <si>
    <t xml:space="preserve"> - Reduction because this year the bonus will not be paid to the staff.</t>
  </si>
  <si>
    <t>AFFILIATE</t>
  </si>
  <si>
    <t xml:space="preserve"> - Reduction in the hiring of the new Fuel &amp; Airport Charges Manager.</t>
  </si>
  <si>
    <t xml:space="preserve">Airbus </t>
  </si>
  <si>
    <t>Net Contribution/Without Events</t>
  </si>
  <si>
    <t xml:space="preserve"> </t>
  </si>
  <si>
    <t xml:space="preserve"> - Layoffs of two staff members (Conferences &amp; Events Manager and Web Development &amp; Design Advisor).</t>
  </si>
  <si>
    <t>Amadeus</t>
  </si>
  <si>
    <t xml:space="preserve"> - Portuguese classes were eliminated.</t>
  </si>
  <si>
    <t>ATR</t>
  </si>
  <si>
    <t>EVENTS</t>
  </si>
  <si>
    <t xml:space="preserve"> - 10% reduction in Accounting and Audits advisors.</t>
  </si>
  <si>
    <t>Air Lease Corp</t>
  </si>
  <si>
    <t xml:space="preserve">  Events Revenue</t>
  </si>
  <si>
    <t>Communication &amp; Marketing: We have savings of 26%, due to the canceled services Komunica and</t>
  </si>
  <si>
    <t>Avfuel</t>
  </si>
  <si>
    <t xml:space="preserve">  Events Expenses</t>
  </si>
  <si>
    <t>20% bill reduction from the communication services in Brazil.</t>
  </si>
  <si>
    <t>ASBZ Advogados</t>
  </si>
  <si>
    <t>Net Revenue from Events</t>
  </si>
  <si>
    <t>Travel Expenses: Due to the pandemic, there was complete reduction of staff travels.</t>
  </si>
  <si>
    <t>Av-Air</t>
  </si>
  <si>
    <t>Office Rent: The office in Miami was closed and 20% reduction in the rent of the office in Panama. </t>
  </si>
  <si>
    <t>ASA</t>
  </si>
  <si>
    <t>Net Contribution</t>
  </si>
  <si>
    <t>Telephone: Revisions and adjustments were made to the contract.</t>
  </si>
  <si>
    <t>Bernardi &amp; Schnapp</t>
  </si>
  <si>
    <t>Office Expenses and Misc.: Expenses are being eliminated in the Uruguay office. There were analysis and adjustments</t>
  </si>
  <si>
    <t>B&amp;W Aviation</t>
  </si>
  <si>
    <t xml:space="preserve"> made in order to lower the cost of internet, office expenses, and computer maintenance.</t>
  </si>
  <si>
    <t>Di Ciero Advogados</t>
  </si>
  <si>
    <t>Events and Conferences: Again, due to the pandemic situation, we are making some changes in regard to the</t>
  </si>
  <si>
    <t>dnata</t>
  </si>
  <si>
    <t>events:CCMA and FORUM will have reduced spending. This year the SAFETY and Aviation Law events are being will be</t>
  </si>
  <si>
    <t>Everrymundo</t>
  </si>
  <si>
    <t>canceled. The iCorporate contract was revised and changed, obtaining a reduction of 18%.</t>
  </si>
  <si>
    <t xml:space="preserve">Hahn Air </t>
  </si>
  <si>
    <t>Heico</t>
  </si>
  <si>
    <t>Hipergas</t>
  </si>
  <si>
    <t>IBS Software</t>
  </si>
  <si>
    <t>Inmarsat</t>
  </si>
  <si>
    <t>IAMA</t>
  </si>
  <si>
    <t>Bonos</t>
  </si>
  <si>
    <t>Kellstrom Materials</t>
  </si>
  <si>
    <t>Bolsos logo ALTA</t>
  </si>
  <si>
    <t>KPMG</t>
  </si>
  <si>
    <t>Carry-on logo ALTA</t>
  </si>
  <si>
    <t>Lufthansa Systems</t>
  </si>
  <si>
    <t>Compra de laptop</t>
  </si>
  <si>
    <t>ok</t>
  </si>
  <si>
    <t>Lufthansa Technik</t>
  </si>
  <si>
    <t>Comunicacion</t>
  </si>
  <si>
    <t>MJ Alves e Burle Advogados</t>
  </si>
  <si>
    <t>Neste</t>
  </si>
  <si>
    <t>Nastes E Mello Sociedade</t>
  </si>
  <si>
    <t>Planet IFE</t>
  </si>
  <si>
    <t>Rockwell Collins</t>
  </si>
  <si>
    <t>Rolls Royce</t>
  </si>
  <si>
    <t>Sabre Solution</t>
  </si>
  <si>
    <t>SR Technic</t>
  </si>
  <si>
    <t>Superjet</t>
  </si>
  <si>
    <t>UATP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</si>
</sst>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3"/>
    <xf numFmtId="165" fontId="2" fillId="2" borderId="0" xfId="4" applyNumberFormat="1" applyFont="1" applyFill="1"/>
    <xf numFmtId="165" fontId="3" fillId="2" borderId="0" xfId="4" applyNumberFormat="1" applyFont="1" applyFill="1"/>
    <xf numFmtId="165" fontId="3" fillId="2" borderId="0" xfId="1" applyNumberFormat="1" applyFont="1" applyFill="1"/>
    <xf numFmtId="166" fontId="2" fillId="2" borderId="0" xfId="1" applyNumberFormat="1" applyFont="1" applyFill="1"/>
    <xf numFmtId="0" fontId="0" fillId="0" borderId="0" xfId="0" applyAlignment="1">
      <alignment horizontal="center"/>
    </xf>
    <xf numFmtId="43" fontId="1" fillId="0" borderId="0" xfId="1"/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1" fillId="0" borderId="0" xfId="3" applyNumberFormat="1"/>
    <xf numFmtId="0" fontId="1" fillId="4" borderId="3" xfId="0" applyFont="1" applyFill="1" applyBorder="1" applyAlignment="1">
      <alignment horizontal="center"/>
    </xf>
    <xf numFmtId="44" fontId="1" fillId="3" borderId="4" xfId="2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165" fontId="3" fillId="2" borderId="5" xfId="4" applyNumberFormat="1" applyFont="1" applyFill="1" applyBorder="1" applyAlignment="1"/>
    <xf numFmtId="0" fontId="3" fillId="2" borderId="5" xfId="1" applyNumberFormat="1" applyFont="1" applyFill="1" applyBorder="1" applyAlignment="1">
      <alignment horizontal="center" vertical="center"/>
    </xf>
    <xf numFmtId="165" fontId="3" fillId="2" borderId="5" xfId="4" applyNumberFormat="1" applyFont="1" applyFill="1" applyBorder="1" applyAlignment="1">
      <alignment horizontal="center"/>
    </xf>
    <xf numFmtId="165" fontId="3" fillId="3" borderId="5" xfId="4" applyNumberFormat="1" applyFont="1" applyFill="1" applyBorder="1" applyAlignment="1">
      <alignment horizontal="center"/>
    </xf>
    <xf numFmtId="165" fontId="3" fillId="2" borderId="0" xfId="4" applyNumberFormat="1" applyFont="1" applyFill="1" applyAlignment="1"/>
    <xf numFmtId="165" fontId="3" fillId="3" borderId="0" xfId="4" applyNumberFormat="1" applyFont="1" applyFill="1" applyAlignment="1">
      <alignment horizontal="center"/>
    </xf>
    <xf numFmtId="165" fontId="3" fillId="2" borderId="0" xfId="4" applyNumberFormat="1" applyFont="1" applyFill="1" applyAlignment="1">
      <alignment horizontal="center"/>
    </xf>
    <xf numFmtId="165" fontId="4" fillId="2" borderId="0" xfId="4" applyNumberFormat="1" applyFont="1" applyFill="1"/>
    <xf numFmtId="0" fontId="1" fillId="5" borderId="6" xfId="0" applyFont="1" applyFill="1" applyBorder="1" applyAlignment="1">
      <alignment horizontal="center"/>
    </xf>
    <xf numFmtId="165" fontId="3" fillId="2" borderId="7" xfId="4" applyNumberFormat="1" applyFont="1" applyFill="1" applyBorder="1" applyAlignment="1"/>
    <xf numFmtId="165" fontId="3" fillId="2" borderId="7" xfId="4" applyNumberFormat="1" applyFont="1" applyFill="1" applyBorder="1" applyAlignment="1">
      <alignment horizontal="center"/>
    </xf>
    <xf numFmtId="165" fontId="3" fillId="3" borderId="7" xfId="4" applyNumberFormat="1" applyFont="1" applyFill="1" applyBorder="1" applyAlignment="1">
      <alignment horizontal="center"/>
    </xf>
    <xf numFmtId="165" fontId="2" fillId="2" borderId="0" xfId="1" applyNumberFormat="1" applyFont="1" applyFill="1"/>
    <xf numFmtId="44" fontId="1" fillId="0" borderId="3" xfId="2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165" fontId="4" fillId="3" borderId="0" xfId="4" applyNumberFormat="1" applyFont="1" applyFill="1"/>
    <xf numFmtId="44" fontId="1" fillId="4" borderId="3" xfId="2" applyFont="1" applyFill="1" applyBorder="1" applyAlignment="1">
      <alignment horizontal="center"/>
    </xf>
    <xf numFmtId="44" fontId="1" fillId="0" borderId="4" xfId="2" applyFont="1" applyFill="1" applyBorder="1" applyAlignment="1">
      <alignment horizontal="center"/>
    </xf>
    <xf numFmtId="0" fontId="4" fillId="0" borderId="0" xfId="3" applyFont="1"/>
    <xf numFmtId="165" fontId="1" fillId="2" borderId="0" xfId="4" applyNumberFormat="1" applyFont="1" applyFill="1"/>
    <xf numFmtId="0" fontId="1" fillId="3" borderId="3" xfId="0" applyFont="1" applyFill="1" applyBorder="1" applyAlignment="1">
      <alignment horizontal="center"/>
    </xf>
    <xf numFmtId="165" fontId="3" fillId="2" borderId="8" xfId="1" applyNumberFormat="1" applyFont="1" applyFill="1" applyBorder="1"/>
    <xf numFmtId="165" fontId="3" fillId="2" borderId="8" xfId="4" applyNumberFormat="1" applyFont="1" applyFill="1" applyBorder="1"/>
    <xf numFmtId="0" fontId="1" fillId="4" borderId="6" xfId="0" applyFont="1" applyFill="1" applyBorder="1" applyAlignment="1">
      <alignment horizontal="center"/>
    </xf>
    <xf numFmtId="165" fontId="1" fillId="2" borderId="0" xfId="4" applyNumberFormat="1" applyFill="1"/>
    <xf numFmtId="165" fontId="1" fillId="2" borderId="0" xfId="1" applyNumberFormat="1" applyFill="1"/>
    <xf numFmtId="44" fontId="5" fillId="0" borderId="9" xfId="2" applyFont="1" applyFill="1" applyBorder="1" applyAlignment="1">
      <alignment horizontal="center"/>
    </xf>
    <xf numFmtId="44" fontId="5" fillId="0" borderId="10" xfId="2" applyFont="1" applyFill="1" applyBorder="1" applyAlignment="1">
      <alignment horizontal="center"/>
    </xf>
    <xf numFmtId="44" fontId="5" fillId="0" borderId="0" xfId="2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1" fillId="3" borderId="6" xfId="0" applyFont="1" applyFill="1" applyBorder="1" applyAlignment="1">
      <alignment horizontal="center"/>
    </xf>
    <xf numFmtId="8" fontId="1" fillId="4" borderId="4" xfId="2" applyNumberFormat="1" applyFont="1" applyFill="1" applyBorder="1" applyAlignment="1">
      <alignment horizontal="center"/>
    </xf>
    <xf numFmtId="8" fontId="1" fillId="0" borderId="4" xfId="2" applyNumberFormat="1" applyFont="1" applyFill="1" applyBorder="1" applyAlignment="1">
      <alignment horizontal="center"/>
    </xf>
    <xf numFmtId="8" fontId="1" fillId="0" borderId="0" xfId="2" applyNumberFormat="1" applyFont="1" applyFill="1" applyBorder="1" applyAlignment="1">
      <alignment horizontal="center"/>
    </xf>
    <xf numFmtId="8" fontId="1" fillId="3" borderId="4" xfId="2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8" fontId="5" fillId="0" borderId="12" xfId="2" applyNumberFormat="1" applyFont="1" applyFill="1" applyBorder="1" applyAlignment="1">
      <alignment horizontal="center"/>
    </xf>
    <xf numFmtId="44" fontId="5" fillId="0" borderId="13" xfId="2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3" fillId="2" borderId="0" xfId="4" applyNumberFormat="1" applyFont="1" applyFill="1" applyBorder="1"/>
    <xf numFmtId="165" fontId="3" fillId="2" borderId="0" xfId="1" applyNumberFormat="1" applyFont="1" applyFill="1" applyBorder="1"/>
    <xf numFmtId="44" fontId="1" fillId="4" borderId="4" xfId="2" applyFont="1" applyFill="1" applyBorder="1" applyAlignment="1">
      <alignment horizontal="center"/>
    </xf>
    <xf numFmtId="44" fontId="1" fillId="3" borderId="15" xfId="2" applyFont="1" applyFill="1" applyBorder="1" applyAlignment="1">
      <alignment horizontal="center"/>
    </xf>
    <xf numFmtId="44" fontId="1" fillId="0" borderId="7" xfId="2" applyFont="1" applyFill="1" applyBorder="1" applyAlignment="1">
      <alignment horizontal="center"/>
    </xf>
    <xf numFmtId="44" fontId="1" fillId="7" borderId="3" xfId="2" applyFont="1" applyFill="1" applyBorder="1" applyAlignment="1">
      <alignment horizontal="center"/>
    </xf>
    <xf numFmtId="44" fontId="1" fillId="3" borderId="16" xfId="2" applyFont="1" applyFill="1" applyBorder="1" applyAlignment="1">
      <alignment horizontal="center"/>
    </xf>
    <xf numFmtId="44" fontId="1" fillId="3" borderId="17" xfId="2" applyFont="1" applyFill="1" applyBorder="1" applyAlignment="1">
      <alignment horizontal="center"/>
    </xf>
    <xf numFmtId="165" fontId="3" fillId="3" borderId="0" xfId="4" applyNumberFormat="1" applyFont="1" applyFill="1"/>
    <xf numFmtId="165" fontId="3" fillId="3" borderId="0" xfId="4" applyNumberFormat="1" applyFont="1" applyFill="1" applyBorder="1"/>
    <xf numFmtId="165" fontId="3" fillId="3" borderId="0" xfId="1" applyNumberFormat="1" applyFont="1" applyFill="1" applyBorder="1"/>
    <xf numFmtId="44" fontId="1" fillId="4" borderId="17" xfId="2" applyFont="1" applyFill="1" applyBorder="1" applyAlignment="1">
      <alignment horizontal="center"/>
    </xf>
    <xf numFmtId="165" fontId="4" fillId="3" borderId="0" xfId="4" applyNumberFormat="1" applyFont="1" applyFill="1" applyBorder="1"/>
    <xf numFmtId="0" fontId="1" fillId="3" borderId="0" xfId="3" applyFill="1"/>
    <xf numFmtId="165" fontId="4" fillId="3" borderId="7" xfId="4" applyNumberFormat="1" applyFont="1" applyFill="1" applyBorder="1"/>
    <xf numFmtId="165" fontId="3" fillId="3" borderId="8" xfId="4" applyNumberFormat="1" applyFont="1" applyFill="1" applyBorder="1"/>
    <xf numFmtId="165" fontId="3" fillId="2" borderId="18" xfId="4" applyNumberFormat="1" applyFont="1" applyFill="1" applyBorder="1"/>
    <xf numFmtId="0" fontId="1" fillId="7" borderId="6" xfId="0" applyFont="1" applyFill="1" applyBorder="1" applyAlignment="1">
      <alignment horizontal="center"/>
    </xf>
    <xf numFmtId="44" fontId="1" fillId="3" borderId="19" xfId="2" applyFont="1" applyFill="1" applyBorder="1" applyAlignment="1">
      <alignment horizontal="center"/>
    </xf>
    <xf numFmtId="165" fontId="1" fillId="0" borderId="0" xfId="3" applyNumberFormat="1"/>
    <xf numFmtId="165" fontId="1" fillId="0" borderId="0" xfId="1" applyNumberFormat="1"/>
    <xf numFmtId="43" fontId="1" fillId="0" borderId="0" xfId="3" applyNumberFormat="1"/>
    <xf numFmtId="10" fontId="1" fillId="0" borderId="0" xfId="3" applyNumberFormat="1"/>
    <xf numFmtId="165" fontId="2" fillId="3" borderId="0" xfId="4" applyNumberFormat="1" applyFont="1" applyFill="1"/>
    <xf numFmtId="0" fontId="5" fillId="0" borderId="0" xfId="0" applyFont="1" applyAlignment="1">
      <alignment horizontal="center"/>
    </xf>
    <xf numFmtId="44" fontId="1" fillId="3" borderId="3" xfId="2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44" fontId="1" fillId="4" borderId="19" xfId="2" applyFont="1" applyFill="1" applyBorder="1" applyAlignment="1">
      <alignment horizontal="center"/>
    </xf>
    <xf numFmtId="0" fontId="1" fillId="4" borderId="0" xfId="3" applyFill="1"/>
    <xf numFmtId="44" fontId="1" fillId="6" borderId="3" xfId="2" applyFont="1" applyFill="1" applyBorder="1" applyAlignment="1">
      <alignment horizontal="center"/>
    </xf>
    <xf numFmtId="0" fontId="2" fillId="0" borderId="0" xfId="3" applyFont="1"/>
    <xf numFmtId="44" fontId="1" fillId="6" borderId="20" xfId="2" applyFont="1" applyFill="1" applyBorder="1" applyAlignment="1">
      <alignment horizontal="center"/>
    </xf>
    <xf numFmtId="44" fontId="1" fillId="3" borderId="21" xfId="2" applyFont="1" applyFill="1" applyBorder="1" applyAlignment="1">
      <alignment horizontal="center"/>
    </xf>
    <xf numFmtId="44" fontId="1" fillId="4" borderId="21" xfId="2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43" fontId="5" fillId="0" borderId="23" xfId="2" applyNumberFormat="1" applyFont="1" applyFill="1" applyBorder="1" applyAlignment="1">
      <alignment horizontal="center"/>
    </xf>
    <xf numFmtId="43" fontId="2" fillId="2" borderId="0" xfId="1" applyFont="1" applyFill="1"/>
  </cellXfs>
  <cellStyles count="5">
    <cellStyle name="Comma" xfId="1" builtinId="3"/>
    <cellStyle name="Comma 7" xfId="4" xr:uid="{634BE6BA-2BE8-4EDC-B337-6CE6016C12FB}"/>
    <cellStyle name="Currency" xfId="2" builtinId="4"/>
    <cellStyle name="Normal" xfId="0" builtinId="0"/>
    <cellStyle name="Normal 3" xfId="3" xr:uid="{A39590B8-478C-4784-800D-CD1EE3C41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984253</xdr:colOff>
      <xdr:row>129</xdr:row>
      <xdr:rowOff>1</xdr:rowOff>
    </xdr:from>
    <xdr:ext cx="6828177" cy="465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EE22DC-6855-48E8-B3D7-8C20B08D9EF4}"/>
            </a:ext>
          </a:extLst>
        </xdr:cNvPr>
        <xdr:cNvSpPr txBox="1"/>
      </xdr:nvSpPr>
      <xdr:spPr>
        <a:xfrm>
          <a:off x="9190040" y="21564601"/>
          <a:ext cx="6828177" cy="465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10</xdr:col>
      <xdr:colOff>1141415</xdr:colOff>
      <xdr:row>129</xdr:row>
      <xdr:rowOff>1</xdr:rowOff>
    </xdr:from>
    <xdr:ext cx="184731" cy="43678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2FAE555-B969-47D2-9659-2D13CEF583A5}"/>
            </a:ext>
          </a:extLst>
        </xdr:cNvPr>
        <xdr:cNvSpPr txBox="1"/>
      </xdr:nvSpPr>
      <xdr:spPr>
        <a:xfrm>
          <a:off x="9342440" y="21564601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10</xdr:col>
      <xdr:colOff>1141414</xdr:colOff>
      <xdr:row>61</xdr:row>
      <xdr:rowOff>1</xdr:rowOff>
    </xdr:from>
    <xdr:ext cx="184731" cy="609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B2A7C0-109C-4585-AABD-2B08401C2728}"/>
            </a:ext>
          </a:extLst>
        </xdr:cNvPr>
        <xdr:cNvSpPr txBox="1"/>
      </xdr:nvSpPr>
      <xdr:spPr>
        <a:xfrm>
          <a:off x="9342439" y="10353676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endParaRPr lang="en-US"/>
        </a:p>
        <a:p>
          <a:endParaRPr lang="en-US"/>
        </a:p>
      </xdr:txBody>
    </xdr:sp>
    <xdr:clientData/>
  </xdr:oneCellAnchor>
  <xdr:oneCellAnchor>
    <xdr:from>
      <xdr:col>10</xdr:col>
      <xdr:colOff>1141415</xdr:colOff>
      <xdr:row>61</xdr:row>
      <xdr:rowOff>1</xdr:rowOff>
    </xdr:from>
    <xdr:ext cx="184731" cy="43678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5E45417-E3B7-4753-AB95-7593CF8823CC}"/>
            </a:ext>
          </a:extLst>
        </xdr:cNvPr>
        <xdr:cNvSpPr txBox="1"/>
      </xdr:nvSpPr>
      <xdr:spPr>
        <a:xfrm>
          <a:off x="9342440" y="10353676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  <xdr:oneCellAnchor>
    <xdr:from>
      <xdr:col>10</xdr:col>
      <xdr:colOff>1141414</xdr:colOff>
      <xdr:row>97</xdr:row>
      <xdr:rowOff>1</xdr:rowOff>
    </xdr:from>
    <xdr:ext cx="184731" cy="60901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6D18577-2B08-4767-9690-5F7ADE47E842}"/>
            </a:ext>
          </a:extLst>
        </xdr:cNvPr>
        <xdr:cNvSpPr txBox="1"/>
      </xdr:nvSpPr>
      <xdr:spPr>
        <a:xfrm>
          <a:off x="9342439" y="16354426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endParaRPr lang="en-US"/>
        </a:p>
        <a:p>
          <a:endParaRPr lang="en-US"/>
        </a:p>
      </xdr:txBody>
    </xdr:sp>
    <xdr:clientData/>
  </xdr:oneCellAnchor>
  <xdr:oneCellAnchor>
    <xdr:from>
      <xdr:col>10</xdr:col>
      <xdr:colOff>1141415</xdr:colOff>
      <xdr:row>97</xdr:row>
      <xdr:rowOff>1</xdr:rowOff>
    </xdr:from>
    <xdr:ext cx="184731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3805CC-B693-4682-9185-0AC250CE2BE7}"/>
            </a:ext>
          </a:extLst>
        </xdr:cNvPr>
        <xdr:cNvSpPr txBox="1"/>
      </xdr:nvSpPr>
      <xdr:spPr>
        <a:xfrm>
          <a:off x="9342440" y="16354426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gallardo_alta_aero/Documents/PC-Documents/Accounting/Budget/2021/Budget%20Oct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G 2021"/>
      <sheetName val="Oct"/>
      <sheetName val="Miembros"/>
      <sheetName val="Miembros1"/>
      <sheetName val="Salario"/>
      <sheetName val="Salario y Seg"/>
      <sheetName val="Asesores"/>
      <sheetName val="Comunicaciones"/>
      <sheetName val="Gastos de Oficina"/>
      <sheetName val="Event 2021"/>
      <sheetName val="Sheet2"/>
      <sheetName val="Sheet3"/>
      <sheetName val="Subscriptions"/>
      <sheetName val="Accounting"/>
      <sheetName val="Capital"/>
    </sheetNames>
    <sheetDataSet>
      <sheetData sheetId="0"/>
      <sheetData sheetId="1">
        <row r="30">
          <cell r="U30">
            <v>1335359.75</v>
          </cell>
          <cell r="V30">
            <v>1886680</v>
          </cell>
        </row>
        <row r="31">
          <cell r="U31">
            <v>10734.6</v>
          </cell>
        </row>
        <row r="33">
          <cell r="U33">
            <v>587583</v>
          </cell>
          <cell r="V33">
            <v>729000</v>
          </cell>
        </row>
        <row r="34">
          <cell r="U34">
            <v>88000</v>
          </cell>
          <cell r="V34">
            <v>75000</v>
          </cell>
        </row>
        <row r="35">
          <cell r="U35">
            <v>269300.32999999996</v>
          </cell>
          <cell r="V35">
            <v>252000</v>
          </cell>
        </row>
        <row r="42">
          <cell r="V42">
            <v>12000</v>
          </cell>
        </row>
        <row r="43">
          <cell r="U43">
            <v>12076.98</v>
          </cell>
          <cell r="V43">
            <v>12000</v>
          </cell>
        </row>
        <row r="44">
          <cell r="U44">
            <v>0</v>
          </cell>
          <cell r="V44">
            <v>0</v>
          </cell>
        </row>
        <row r="52">
          <cell r="U52">
            <v>8185.4</v>
          </cell>
          <cell r="V52">
            <v>0</v>
          </cell>
        </row>
        <row r="53">
          <cell r="U53">
            <v>5000</v>
          </cell>
          <cell r="V53">
            <v>5000</v>
          </cell>
        </row>
        <row r="54">
          <cell r="U54">
            <v>775.00000000000011</v>
          </cell>
          <cell r="V54">
            <v>2895</v>
          </cell>
        </row>
        <row r="97">
          <cell r="U97">
            <v>873510.43000000017</v>
          </cell>
          <cell r="V97">
            <v>1545882</v>
          </cell>
        </row>
        <row r="98">
          <cell r="U98">
            <v>0</v>
          </cell>
          <cell r="V98">
            <v>0</v>
          </cell>
        </row>
        <row r="99">
          <cell r="U99">
            <v>0</v>
          </cell>
          <cell r="V99">
            <v>0</v>
          </cell>
        </row>
        <row r="100">
          <cell r="U100">
            <v>0</v>
          </cell>
          <cell r="V100">
            <v>0</v>
          </cell>
        </row>
        <row r="108">
          <cell r="U108">
            <v>6931.67</v>
          </cell>
          <cell r="V108">
            <v>7015</v>
          </cell>
        </row>
        <row r="116">
          <cell r="U116">
            <v>21066.97</v>
          </cell>
          <cell r="V116">
            <v>22976.639999999999</v>
          </cell>
        </row>
        <row r="117">
          <cell r="U117">
            <v>0</v>
          </cell>
          <cell r="V117">
            <v>972</v>
          </cell>
        </row>
        <row r="118">
          <cell r="U118">
            <v>0</v>
          </cell>
          <cell r="V118">
            <v>1296</v>
          </cell>
        </row>
        <row r="119">
          <cell r="U119">
            <v>0</v>
          </cell>
          <cell r="V119">
            <v>1296</v>
          </cell>
        </row>
        <row r="121">
          <cell r="U121">
            <v>129.6</v>
          </cell>
          <cell r="V121">
            <v>0</v>
          </cell>
        </row>
        <row r="122">
          <cell r="U122">
            <v>0</v>
          </cell>
          <cell r="V122">
            <v>14000</v>
          </cell>
        </row>
        <row r="123">
          <cell r="U123">
            <v>12623.44</v>
          </cell>
          <cell r="V123">
            <v>15000</v>
          </cell>
        </row>
        <row r="124">
          <cell r="U124">
            <v>8</v>
          </cell>
          <cell r="V124">
            <v>7056</v>
          </cell>
        </row>
        <row r="132">
          <cell r="U132">
            <v>147437.26999999999</v>
          </cell>
          <cell r="V132">
            <v>251726</v>
          </cell>
        </row>
        <row r="136">
          <cell r="U136">
            <v>30439.14</v>
          </cell>
          <cell r="V136">
            <v>30127.33</v>
          </cell>
        </row>
        <row r="145">
          <cell r="U145">
            <v>5700</v>
          </cell>
          <cell r="V145">
            <v>12000</v>
          </cell>
        </row>
        <row r="156">
          <cell r="U156">
            <v>30132.5</v>
          </cell>
          <cell r="V156">
            <v>0</v>
          </cell>
        </row>
        <row r="161">
          <cell r="U161">
            <v>1500</v>
          </cell>
          <cell r="V161">
            <v>12000</v>
          </cell>
        </row>
        <row r="162">
          <cell r="U162">
            <v>28800</v>
          </cell>
          <cell r="V162">
            <v>28800</v>
          </cell>
        </row>
        <row r="164">
          <cell r="U164">
            <v>691861.96</v>
          </cell>
          <cell r="V164">
            <v>774013.8</v>
          </cell>
        </row>
        <row r="167">
          <cell r="U167">
            <v>30915.71</v>
          </cell>
          <cell r="V167">
            <v>150000</v>
          </cell>
        </row>
        <row r="173">
          <cell r="U173">
            <v>10120</v>
          </cell>
          <cell r="V173">
            <v>29880</v>
          </cell>
        </row>
        <row r="174">
          <cell r="U174">
            <v>9085.43</v>
          </cell>
          <cell r="V174">
            <v>15000</v>
          </cell>
        </row>
        <row r="177">
          <cell r="U177">
            <v>40437.660000000003</v>
          </cell>
          <cell r="V177">
            <v>89212</v>
          </cell>
        </row>
        <row r="181">
          <cell r="U181">
            <v>409578.45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0627-43E4-424A-8CE0-31D437AB12CD}">
  <dimension ref="A1:T302"/>
  <sheetViews>
    <sheetView tabSelected="1" zoomScaleNormal="100" workbookViewId="0">
      <selection activeCell="K22" sqref="K22"/>
    </sheetView>
  </sheetViews>
  <sheetFormatPr defaultColWidth="9.1328125" defaultRowHeight="12.75" x14ac:dyDescent="0.35"/>
  <cols>
    <col min="1" max="1" width="16.1328125" style="1" customWidth="1"/>
    <col min="2" max="2" width="15.3984375" style="1" customWidth="1"/>
    <col min="3" max="3" width="10.73046875" style="1" customWidth="1"/>
    <col min="4" max="4" width="16.3984375" style="1" customWidth="1"/>
    <col min="5" max="5" width="11" style="1" customWidth="1"/>
    <col min="6" max="6" width="13.3984375" style="75" customWidth="1"/>
    <col min="7" max="7" width="20.53125" style="1" bestFit="1" customWidth="1"/>
    <col min="8" max="8" width="4.73046875" style="1" customWidth="1"/>
    <col min="9" max="9" width="1.265625" style="1" customWidth="1"/>
    <col min="10" max="10" width="4.73046875" style="1" bestFit="1" customWidth="1"/>
    <col min="11" max="11" width="107.19921875" style="1" bestFit="1" customWidth="1"/>
    <col min="12" max="12" width="2" style="1" customWidth="1"/>
    <col min="13" max="13" width="20.73046875" style="1" bestFit="1" customWidth="1"/>
    <col min="14" max="15" width="11" style="7" bestFit="1" customWidth="1"/>
    <col min="16" max="16" width="12.59765625" style="1" bestFit="1" customWidth="1"/>
    <col min="17" max="256" width="9.1328125" style="1"/>
    <col min="257" max="257" width="16.1328125" style="1" customWidth="1"/>
    <col min="258" max="258" width="15.3984375" style="1" customWidth="1"/>
    <col min="259" max="259" width="10.73046875" style="1" customWidth="1"/>
    <col min="260" max="260" width="16.3984375" style="1" customWidth="1"/>
    <col min="261" max="261" width="11" style="1" customWidth="1"/>
    <col min="262" max="262" width="13.3984375" style="1" customWidth="1"/>
    <col min="263" max="263" width="20.53125" style="1" bestFit="1" customWidth="1"/>
    <col min="264" max="264" width="4.73046875" style="1" customWidth="1"/>
    <col min="265" max="265" width="1.265625" style="1" customWidth="1"/>
    <col min="266" max="266" width="4.73046875" style="1" bestFit="1" customWidth="1"/>
    <col min="267" max="267" width="107.19921875" style="1" bestFit="1" customWidth="1"/>
    <col min="268" max="268" width="2" style="1" customWidth="1"/>
    <col min="269" max="269" width="20.73046875" style="1" bestFit="1" customWidth="1"/>
    <col min="270" max="271" width="11" style="1" bestFit="1" customWidth="1"/>
    <col min="272" max="272" width="12.59765625" style="1" bestFit="1" customWidth="1"/>
    <col min="273" max="512" width="9.1328125" style="1"/>
    <col min="513" max="513" width="16.1328125" style="1" customWidth="1"/>
    <col min="514" max="514" width="15.3984375" style="1" customWidth="1"/>
    <col min="515" max="515" width="10.73046875" style="1" customWidth="1"/>
    <col min="516" max="516" width="16.3984375" style="1" customWidth="1"/>
    <col min="517" max="517" width="11" style="1" customWidth="1"/>
    <col min="518" max="518" width="13.3984375" style="1" customWidth="1"/>
    <col min="519" max="519" width="20.53125" style="1" bestFit="1" customWidth="1"/>
    <col min="520" max="520" width="4.73046875" style="1" customWidth="1"/>
    <col min="521" max="521" width="1.265625" style="1" customWidth="1"/>
    <col min="522" max="522" width="4.73046875" style="1" bestFit="1" customWidth="1"/>
    <col min="523" max="523" width="107.19921875" style="1" bestFit="1" customWidth="1"/>
    <col min="524" max="524" width="2" style="1" customWidth="1"/>
    <col min="525" max="525" width="20.73046875" style="1" bestFit="1" customWidth="1"/>
    <col min="526" max="527" width="11" style="1" bestFit="1" customWidth="1"/>
    <col min="528" max="528" width="12.59765625" style="1" bestFit="1" customWidth="1"/>
    <col min="529" max="768" width="9.1328125" style="1"/>
    <col min="769" max="769" width="16.1328125" style="1" customWidth="1"/>
    <col min="770" max="770" width="15.3984375" style="1" customWidth="1"/>
    <col min="771" max="771" width="10.73046875" style="1" customWidth="1"/>
    <col min="772" max="772" width="16.3984375" style="1" customWidth="1"/>
    <col min="773" max="773" width="11" style="1" customWidth="1"/>
    <col min="774" max="774" width="13.3984375" style="1" customWidth="1"/>
    <col min="775" max="775" width="20.53125" style="1" bestFit="1" customWidth="1"/>
    <col min="776" max="776" width="4.73046875" style="1" customWidth="1"/>
    <col min="777" max="777" width="1.265625" style="1" customWidth="1"/>
    <col min="778" max="778" width="4.73046875" style="1" bestFit="1" customWidth="1"/>
    <col min="779" max="779" width="107.19921875" style="1" bestFit="1" customWidth="1"/>
    <col min="780" max="780" width="2" style="1" customWidth="1"/>
    <col min="781" max="781" width="20.73046875" style="1" bestFit="1" customWidth="1"/>
    <col min="782" max="783" width="11" style="1" bestFit="1" customWidth="1"/>
    <col min="784" max="784" width="12.59765625" style="1" bestFit="1" customWidth="1"/>
    <col min="785" max="1024" width="9.1328125" style="1"/>
    <col min="1025" max="1025" width="16.1328125" style="1" customWidth="1"/>
    <col min="1026" max="1026" width="15.3984375" style="1" customWidth="1"/>
    <col min="1027" max="1027" width="10.73046875" style="1" customWidth="1"/>
    <col min="1028" max="1028" width="16.3984375" style="1" customWidth="1"/>
    <col min="1029" max="1029" width="11" style="1" customWidth="1"/>
    <col min="1030" max="1030" width="13.3984375" style="1" customWidth="1"/>
    <col min="1031" max="1031" width="20.53125" style="1" bestFit="1" customWidth="1"/>
    <col min="1032" max="1032" width="4.73046875" style="1" customWidth="1"/>
    <col min="1033" max="1033" width="1.265625" style="1" customWidth="1"/>
    <col min="1034" max="1034" width="4.73046875" style="1" bestFit="1" customWidth="1"/>
    <col min="1035" max="1035" width="107.19921875" style="1" bestFit="1" customWidth="1"/>
    <col min="1036" max="1036" width="2" style="1" customWidth="1"/>
    <col min="1037" max="1037" width="20.73046875" style="1" bestFit="1" customWidth="1"/>
    <col min="1038" max="1039" width="11" style="1" bestFit="1" customWidth="1"/>
    <col min="1040" max="1040" width="12.59765625" style="1" bestFit="1" customWidth="1"/>
    <col min="1041" max="1280" width="9.1328125" style="1"/>
    <col min="1281" max="1281" width="16.1328125" style="1" customWidth="1"/>
    <col min="1282" max="1282" width="15.3984375" style="1" customWidth="1"/>
    <col min="1283" max="1283" width="10.73046875" style="1" customWidth="1"/>
    <col min="1284" max="1284" width="16.3984375" style="1" customWidth="1"/>
    <col min="1285" max="1285" width="11" style="1" customWidth="1"/>
    <col min="1286" max="1286" width="13.3984375" style="1" customWidth="1"/>
    <col min="1287" max="1287" width="20.53125" style="1" bestFit="1" customWidth="1"/>
    <col min="1288" max="1288" width="4.73046875" style="1" customWidth="1"/>
    <col min="1289" max="1289" width="1.265625" style="1" customWidth="1"/>
    <col min="1290" max="1290" width="4.73046875" style="1" bestFit="1" customWidth="1"/>
    <col min="1291" max="1291" width="107.19921875" style="1" bestFit="1" customWidth="1"/>
    <col min="1292" max="1292" width="2" style="1" customWidth="1"/>
    <col min="1293" max="1293" width="20.73046875" style="1" bestFit="1" customWidth="1"/>
    <col min="1294" max="1295" width="11" style="1" bestFit="1" customWidth="1"/>
    <col min="1296" max="1296" width="12.59765625" style="1" bestFit="1" customWidth="1"/>
    <col min="1297" max="1536" width="9.1328125" style="1"/>
    <col min="1537" max="1537" width="16.1328125" style="1" customWidth="1"/>
    <col min="1538" max="1538" width="15.3984375" style="1" customWidth="1"/>
    <col min="1539" max="1539" width="10.73046875" style="1" customWidth="1"/>
    <col min="1540" max="1540" width="16.3984375" style="1" customWidth="1"/>
    <col min="1541" max="1541" width="11" style="1" customWidth="1"/>
    <col min="1542" max="1542" width="13.3984375" style="1" customWidth="1"/>
    <col min="1543" max="1543" width="20.53125" style="1" bestFit="1" customWidth="1"/>
    <col min="1544" max="1544" width="4.73046875" style="1" customWidth="1"/>
    <col min="1545" max="1545" width="1.265625" style="1" customWidth="1"/>
    <col min="1546" max="1546" width="4.73046875" style="1" bestFit="1" customWidth="1"/>
    <col min="1547" max="1547" width="107.19921875" style="1" bestFit="1" customWidth="1"/>
    <col min="1548" max="1548" width="2" style="1" customWidth="1"/>
    <col min="1549" max="1549" width="20.73046875" style="1" bestFit="1" customWidth="1"/>
    <col min="1550" max="1551" width="11" style="1" bestFit="1" customWidth="1"/>
    <col min="1552" max="1552" width="12.59765625" style="1" bestFit="1" customWidth="1"/>
    <col min="1553" max="1792" width="9.1328125" style="1"/>
    <col min="1793" max="1793" width="16.1328125" style="1" customWidth="1"/>
    <col min="1794" max="1794" width="15.3984375" style="1" customWidth="1"/>
    <col min="1795" max="1795" width="10.73046875" style="1" customWidth="1"/>
    <col min="1796" max="1796" width="16.3984375" style="1" customWidth="1"/>
    <col min="1797" max="1797" width="11" style="1" customWidth="1"/>
    <col min="1798" max="1798" width="13.3984375" style="1" customWidth="1"/>
    <col min="1799" max="1799" width="20.53125" style="1" bestFit="1" customWidth="1"/>
    <col min="1800" max="1800" width="4.73046875" style="1" customWidth="1"/>
    <col min="1801" max="1801" width="1.265625" style="1" customWidth="1"/>
    <col min="1802" max="1802" width="4.73046875" style="1" bestFit="1" customWidth="1"/>
    <col min="1803" max="1803" width="107.19921875" style="1" bestFit="1" customWidth="1"/>
    <col min="1804" max="1804" width="2" style="1" customWidth="1"/>
    <col min="1805" max="1805" width="20.73046875" style="1" bestFit="1" customWidth="1"/>
    <col min="1806" max="1807" width="11" style="1" bestFit="1" customWidth="1"/>
    <col min="1808" max="1808" width="12.59765625" style="1" bestFit="1" customWidth="1"/>
    <col min="1809" max="2048" width="9.1328125" style="1"/>
    <col min="2049" max="2049" width="16.1328125" style="1" customWidth="1"/>
    <col min="2050" max="2050" width="15.3984375" style="1" customWidth="1"/>
    <col min="2051" max="2051" width="10.73046875" style="1" customWidth="1"/>
    <col min="2052" max="2052" width="16.3984375" style="1" customWidth="1"/>
    <col min="2053" max="2053" width="11" style="1" customWidth="1"/>
    <col min="2054" max="2054" width="13.3984375" style="1" customWidth="1"/>
    <col min="2055" max="2055" width="20.53125" style="1" bestFit="1" customWidth="1"/>
    <col min="2056" max="2056" width="4.73046875" style="1" customWidth="1"/>
    <col min="2057" max="2057" width="1.265625" style="1" customWidth="1"/>
    <col min="2058" max="2058" width="4.73046875" style="1" bestFit="1" customWidth="1"/>
    <col min="2059" max="2059" width="107.19921875" style="1" bestFit="1" customWidth="1"/>
    <col min="2060" max="2060" width="2" style="1" customWidth="1"/>
    <col min="2061" max="2061" width="20.73046875" style="1" bestFit="1" customWidth="1"/>
    <col min="2062" max="2063" width="11" style="1" bestFit="1" customWidth="1"/>
    <col min="2064" max="2064" width="12.59765625" style="1" bestFit="1" customWidth="1"/>
    <col min="2065" max="2304" width="9.1328125" style="1"/>
    <col min="2305" max="2305" width="16.1328125" style="1" customWidth="1"/>
    <col min="2306" max="2306" width="15.3984375" style="1" customWidth="1"/>
    <col min="2307" max="2307" width="10.73046875" style="1" customWidth="1"/>
    <col min="2308" max="2308" width="16.3984375" style="1" customWidth="1"/>
    <col min="2309" max="2309" width="11" style="1" customWidth="1"/>
    <col min="2310" max="2310" width="13.3984375" style="1" customWidth="1"/>
    <col min="2311" max="2311" width="20.53125" style="1" bestFit="1" customWidth="1"/>
    <col min="2312" max="2312" width="4.73046875" style="1" customWidth="1"/>
    <col min="2313" max="2313" width="1.265625" style="1" customWidth="1"/>
    <col min="2314" max="2314" width="4.73046875" style="1" bestFit="1" customWidth="1"/>
    <col min="2315" max="2315" width="107.19921875" style="1" bestFit="1" customWidth="1"/>
    <col min="2316" max="2316" width="2" style="1" customWidth="1"/>
    <col min="2317" max="2317" width="20.73046875" style="1" bestFit="1" customWidth="1"/>
    <col min="2318" max="2319" width="11" style="1" bestFit="1" customWidth="1"/>
    <col min="2320" max="2320" width="12.59765625" style="1" bestFit="1" customWidth="1"/>
    <col min="2321" max="2560" width="9.1328125" style="1"/>
    <col min="2561" max="2561" width="16.1328125" style="1" customWidth="1"/>
    <col min="2562" max="2562" width="15.3984375" style="1" customWidth="1"/>
    <col min="2563" max="2563" width="10.73046875" style="1" customWidth="1"/>
    <col min="2564" max="2564" width="16.3984375" style="1" customWidth="1"/>
    <col min="2565" max="2565" width="11" style="1" customWidth="1"/>
    <col min="2566" max="2566" width="13.3984375" style="1" customWidth="1"/>
    <col min="2567" max="2567" width="20.53125" style="1" bestFit="1" customWidth="1"/>
    <col min="2568" max="2568" width="4.73046875" style="1" customWidth="1"/>
    <col min="2569" max="2569" width="1.265625" style="1" customWidth="1"/>
    <col min="2570" max="2570" width="4.73046875" style="1" bestFit="1" customWidth="1"/>
    <col min="2571" max="2571" width="107.19921875" style="1" bestFit="1" customWidth="1"/>
    <col min="2572" max="2572" width="2" style="1" customWidth="1"/>
    <col min="2573" max="2573" width="20.73046875" style="1" bestFit="1" customWidth="1"/>
    <col min="2574" max="2575" width="11" style="1" bestFit="1" customWidth="1"/>
    <col min="2576" max="2576" width="12.59765625" style="1" bestFit="1" customWidth="1"/>
    <col min="2577" max="2816" width="9.1328125" style="1"/>
    <col min="2817" max="2817" width="16.1328125" style="1" customWidth="1"/>
    <col min="2818" max="2818" width="15.3984375" style="1" customWidth="1"/>
    <col min="2819" max="2819" width="10.73046875" style="1" customWidth="1"/>
    <col min="2820" max="2820" width="16.3984375" style="1" customWidth="1"/>
    <col min="2821" max="2821" width="11" style="1" customWidth="1"/>
    <col min="2822" max="2822" width="13.3984375" style="1" customWidth="1"/>
    <col min="2823" max="2823" width="20.53125" style="1" bestFit="1" customWidth="1"/>
    <col min="2824" max="2824" width="4.73046875" style="1" customWidth="1"/>
    <col min="2825" max="2825" width="1.265625" style="1" customWidth="1"/>
    <col min="2826" max="2826" width="4.73046875" style="1" bestFit="1" customWidth="1"/>
    <col min="2827" max="2827" width="107.19921875" style="1" bestFit="1" customWidth="1"/>
    <col min="2828" max="2828" width="2" style="1" customWidth="1"/>
    <col min="2829" max="2829" width="20.73046875" style="1" bestFit="1" customWidth="1"/>
    <col min="2830" max="2831" width="11" style="1" bestFit="1" customWidth="1"/>
    <col min="2832" max="2832" width="12.59765625" style="1" bestFit="1" customWidth="1"/>
    <col min="2833" max="3072" width="9.1328125" style="1"/>
    <col min="3073" max="3073" width="16.1328125" style="1" customWidth="1"/>
    <col min="3074" max="3074" width="15.3984375" style="1" customWidth="1"/>
    <col min="3075" max="3075" width="10.73046875" style="1" customWidth="1"/>
    <col min="3076" max="3076" width="16.3984375" style="1" customWidth="1"/>
    <col min="3077" max="3077" width="11" style="1" customWidth="1"/>
    <col min="3078" max="3078" width="13.3984375" style="1" customWidth="1"/>
    <col min="3079" max="3079" width="20.53125" style="1" bestFit="1" customWidth="1"/>
    <col min="3080" max="3080" width="4.73046875" style="1" customWidth="1"/>
    <col min="3081" max="3081" width="1.265625" style="1" customWidth="1"/>
    <col min="3082" max="3082" width="4.73046875" style="1" bestFit="1" customWidth="1"/>
    <col min="3083" max="3083" width="107.19921875" style="1" bestFit="1" customWidth="1"/>
    <col min="3084" max="3084" width="2" style="1" customWidth="1"/>
    <col min="3085" max="3085" width="20.73046875" style="1" bestFit="1" customWidth="1"/>
    <col min="3086" max="3087" width="11" style="1" bestFit="1" customWidth="1"/>
    <col min="3088" max="3088" width="12.59765625" style="1" bestFit="1" customWidth="1"/>
    <col min="3089" max="3328" width="9.1328125" style="1"/>
    <col min="3329" max="3329" width="16.1328125" style="1" customWidth="1"/>
    <col min="3330" max="3330" width="15.3984375" style="1" customWidth="1"/>
    <col min="3331" max="3331" width="10.73046875" style="1" customWidth="1"/>
    <col min="3332" max="3332" width="16.3984375" style="1" customWidth="1"/>
    <col min="3333" max="3333" width="11" style="1" customWidth="1"/>
    <col min="3334" max="3334" width="13.3984375" style="1" customWidth="1"/>
    <col min="3335" max="3335" width="20.53125" style="1" bestFit="1" customWidth="1"/>
    <col min="3336" max="3336" width="4.73046875" style="1" customWidth="1"/>
    <col min="3337" max="3337" width="1.265625" style="1" customWidth="1"/>
    <col min="3338" max="3338" width="4.73046875" style="1" bestFit="1" customWidth="1"/>
    <col min="3339" max="3339" width="107.19921875" style="1" bestFit="1" customWidth="1"/>
    <col min="3340" max="3340" width="2" style="1" customWidth="1"/>
    <col min="3341" max="3341" width="20.73046875" style="1" bestFit="1" customWidth="1"/>
    <col min="3342" max="3343" width="11" style="1" bestFit="1" customWidth="1"/>
    <col min="3344" max="3344" width="12.59765625" style="1" bestFit="1" customWidth="1"/>
    <col min="3345" max="3584" width="9.1328125" style="1"/>
    <col min="3585" max="3585" width="16.1328125" style="1" customWidth="1"/>
    <col min="3586" max="3586" width="15.3984375" style="1" customWidth="1"/>
    <col min="3587" max="3587" width="10.73046875" style="1" customWidth="1"/>
    <col min="3588" max="3588" width="16.3984375" style="1" customWidth="1"/>
    <col min="3589" max="3589" width="11" style="1" customWidth="1"/>
    <col min="3590" max="3590" width="13.3984375" style="1" customWidth="1"/>
    <col min="3591" max="3591" width="20.53125" style="1" bestFit="1" customWidth="1"/>
    <col min="3592" max="3592" width="4.73046875" style="1" customWidth="1"/>
    <col min="3593" max="3593" width="1.265625" style="1" customWidth="1"/>
    <col min="3594" max="3594" width="4.73046875" style="1" bestFit="1" customWidth="1"/>
    <col min="3595" max="3595" width="107.19921875" style="1" bestFit="1" customWidth="1"/>
    <col min="3596" max="3596" width="2" style="1" customWidth="1"/>
    <col min="3597" max="3597" width="20.73046875" style="1" bestFit="1" customWidth="1"/>
    <col min="3598" max="3599" width="11" style="1" bestFit="1" customWidth="1"/>
    <col min="3600" max="3600" width="12.59765625" style="1" bestFit="1" customWidth="1"/>
    <col min="3601" max="3840" width="9.1328125" style="1"/>
    <col min="3841" max="3841" width="16.1328125" style="1" customWidth="1"/>
    <col min="3842" max="3842" width="15.3984375" style="1" customWidth="1"/>
    <col min="3843" max="3843" width="10.73046875" style="1" customWidth="1"/>
    <col min="3844" max="3844" width="16.3984375" style="1" customWidth="1"/>
    <col min="3845" max="3845" width="11" style="1" customWidth="1"/>
    <col min="3846" max="3846" width="13.3984375" style="1" customWidth="1"/>
    <col min="3847" max="3847" width="20.53125" style="1" bestFit="1" customWidth="1"/>
    <col min="3848" max="3848" width="4.73046875" style="1" customWidth="1"/>
    <col min="3849" max="3849" width="1.265625" style="1" customWidth="1"/>
    <col min="3850" max="3850" width="4.73046875" style="1" bestFit="1" customWidth="1"/>
    <col min="3851" max="3851" width="107.19921875" style="1" bestFit="1" customWidth="1"/>
    <col min="3852" max="3852" width="2" style="1" customWidth="1"/>
    <col min="3853" max="3853" width="20.73046875" style="1" bestFit="1" customWidth="1"/>
    <col min="3854" max="3855" width="11" style="1" bestFit="1" customWidth="1"/>
    <col min="3856" max="3856" width="12.59765625" style="1" bestFit="1" customWidth="1"/>
    <col min="3857" max="4096" width="9.1328125" style="1"/>
    <col min="4097" max="4097" width="16.1328125" style="1" customWidth="1"/>
    <col min="4098" max="4098" width="15.3984375" style="1" customWidth="1"/>
    <col min="4099" max="4099" width="10.73046875" style="1" customWidth="1"/>
    <col min="4100" max="4100" width="16.3984375" style="1" customWidth="1"/>
    <col min="4101" max="4101" width="11" style="1" customWidth="1"/>
    <col min="4102" max="4102" width="13.3984375" style="1" customWidth="1"/>
    <col min="4103" max="4103" width="20.53125" style="1" bestFit="1" customWidth="1"/>
    <col min="4104" max="4104" width="4.73046875" style="1" customWidth="1"/>
    <col min="4105" max="4105" width="1.265625" style="1" customWidth="1"/>
    <col min="4106" max="4106" width="4.73046875" style="1" bestFit="1" customWidth="1"/>
    <col min="4107" max="4107" width="107.19921875" style="1" bestFit="1" customWidth="1"/>
    <col min="4108" max="4108" width="2" style="1" customWidth="1"/>
    <col min="4109" max="4109" width="20.73046875" style="1" bestFit="1" customWidth="1"/>
    <col min="4110" max="4111" width="11" style="1" bestFit="1" customWidth="1"/>
    <col min="4112" max="4112" width="12.59765625" style="1" bestFit="1" customWidth="1"/>
    <col min="4113" max="4352" width="9.1328125" style="1"/>
    <col min="4353" max="4353" width="16.1328125" style="1" customWidth="1"/>
    <col min="4354" max="4354" width="15.3984375" style="1" customWidth="1"/>
    <col min="4355" max="4355" width="10.73046875" style="1" customWidth="1"/>
    <col min="4356" max="4356" width="16.3984375" style="1" customWidth="1"/>
    <col min="4357" max="4357" width="11" style="1" customWidth="1"/>
    <col min="4358" max="4358" width="13.3984375" style="1" customWidth="1"/>
    <col min="4359" max="4359" width="20.53125" style="1" bestFit="1" customWidth="1"/>
    <col min="4360" max="4360" width="4.73046875" style="1" customWidth="1"/>
    <col min="4361" max="4361" width="1.265625" style="1" customWidth="1"/>
    <col min="4362" max="4362" width="4.73046875" style="1" bestFit="1" customWidth="1"/>
    <col min="4363" max="4363" width="107.19921875" style="1" bestFit="1" customWidth="1"/>
    <col min="4364" max="4364" width="2" style="1" customWidth="1"/>
    <col min="4365" max="4365" width="20.73046875" style="1" bestFit="1" customWidth="1"/>
    <col min="4366" max="4367" width="11" style="1" bestFit="1" customWidth="1"/>
    <col min="4368" max="4368" width="12.59765625" style="1" bestFit="1" customWidth="1"/>
    <col min="4369" max="4608" width="9.1328125" style="1"/>
    <col min="4609" max="4609" width="16.1328125" style="1" customWidth="1"/>
    <col min="4610" max="4610" width="15.3984375" style="1" customWidth="1"/>
    <col min="4611" max="4611" width="10.73046875" style="1" customWidth="1"/>
    <col min="4612" max="4612" width="16.3984375" style="1" customWidth="1"/>
    <col min="4613" max="4613" width="11" style="1" customWidth="1"/>
    <col min="4614" max="4614" width="13.3984375" style="1" customWidth="1"/>
    <col min="4615" max="4615" width="20.53125" style="1" bestFit="1" customWidth="1"/>
    <col min="4616" max="4616" width="4.73046875" style="1" customWidth="1"/>
    <col min="4617" max="4617" width="1.265625" style="1" customWidth="1"/>
    <col min="4618" max="4618" width="4.73046875" style="1" bestFit="1" customWidth="1"/>
    <col min="4619" max="4619" width="107.19921875" style="1" bestFit="1" customWidth="1"/>
    <col min="4620" max="4620" width="2" style="1" customWidth="1"/>
    <col min="4621" max="4621" width="20.73046875" style="1" bestFit="1" customWidth="1"/>
    <col min="4622" max="4623" width="11" style="1" bestFit="1" customWidth="1"/>
    <col min="4624" max="4624" width="12.59765625" style="1" bestFit="1" customWidth="1"/>
    <col min="4625" max="4864" width="9.1328125" style="1"/>
    <col min="4865" max="4865" width="16.1328125" style="1" customWidth="1"/>
    <col min="4866" max="4866" width="15.3984375" style="1" customWidth="1"/>
    <col min="4867" max="4867" width="10.73046875" style="1" customWidth="1"/>
    <col min="4868" max="4868" width="16.3984375" style="1" customWidth="1"/>
    <col min="4869" max="4869" width="11" style="1" customWidth="1"/>
    <col min="4870" max="4870" width="13.3984375" style="1" customWidth="1"/>
    <col min="4871" max="4871" width="20.53125" style="1" bestFit="1" customWidth="1"/>
    <col min="4872" max="4872" width="4.73046875" style="1" customWidth="1"/>
    <col min="4873" max="4873" width="1.265625" style="1" customWidth="1"/>
    <col min="4874" max="4874" width="4.73046875" style="1" bestFit="1" customWidth="1"/>
    <col min="4875" max="4875" width="107.19921875" style="1" bestFit="1" customWidth="1"/>
    <col min="4876" max="4876" width="2" style="1" customWidth="1"/>
    <col min="4877" max="4877" width="20.73046875" style="1" bestFit="1" customWidth="1"/>
    <col min="4878" max="4879" width="11" style="1" bestFit="1" customWidth="1"/>
    <col min="4880" max="4880" width="12.59765625" style="1" bestFit="1" customWidth="1"/>
    <col min="4881" max="5120" width="9.1328125" style="1"/>
    <col min="5121" max="5121" width="16.1328125" style="1" customWidth="1"/>
    <col min="5122" max="5122" width="15.3984375" style="1" customWidth="1"/>
    <col min="5123" max="5123" width="10.73046875" style="1" customWidth="1"/>
    <col min="5124" max="5124" width="16.3984375" style="1" customWidth="1"/>
    <col min="5125" max="5125" width="11" style="1" customWidth="1"/>
    <col min="5126" max="5126" width="13.3984375" style="1" customWidth="1"/>
    <col min="5127" max="5127" width="20.53125" style="1" bestFit="1" customWidth="1"/>
    <col min="5128" max="5128" width="4.73046875" style="1" customWidth="1"/>
    <col min="5129" max="5129" width="1.265625" style="1" customWidth="1"/>
    <col min="5130" max="5130" width="4.73046875" style="1" bestFit="1" customWidth="1"/>
    <col min="5131" max="5131" width="107.19921875" style="1" bestFit="1" customWidth="1"/>
    <col min="5132" max="5132" width="2" style="1" customWidth="1"/>
    <col min="5133" max="5133" width="20.73046875" style="1" bestFit="1" customWidth="1"/>
    <col min="5134" max="5135" width="11" style="1" bestFit="1" customWidth="1"/>
    <col min="5136" max="5136" width="12.59765625" style="1" bestFit="1" customWidth="1"/>
    <col min="5137" max="5376" width="9.1328125" style="1"/>
    <col min="5377" max="5377" width="16.1328125" style="1" customWidth="1"/>
    <col min="5378" max="5378" width="15.3984375" style="1" customWidth="1"/>
    <col min="5379" max="5379" width="10.73046875" style="1" customWidth="1"/>
    <col min="5380" max="5380" width="16.3984375" style="1" customWidth="1"/>
    <col min="5381" max="5381" width="11" style="1" customWidth="1"/>
    <col min="5382" max="5382" width="13.3984375" style="1" customWidth="1"/>
    <col min="5383" max="5383" width="20.53125" style="1" bestFit="1" customWidth="1"/>
    <col min="5384" max="5384" width="4.73046875" style="1" customWidth="1"/>
    <col min="5385" max="5385" width="1.265625" style="1" customWidth="1"/>
    <col min="5386" max="5386" width="4.73046875" style="1" bestFit="1" customWidth="1"/>
    <col min="5387" max="5387" width="107.19921875" style="1" bestFit="1" customWidth="1"/>
    <col min="5388" max="5388" width="2" style="1" customWidth="1"/>
    <col min="5389" max="5389" width="20.73046875" style="1" bestFit="1" customWidth="1"/>
    <col min="5390" max="5391" width="11" style="1" bestFit="1" customWidth="1"/>
    <col min="5392" max="5392" width="12.59765625" style="1" bestFit="1" customWidth="1"/>
    <col min="5393" max="5632" width="9.1328125" style="1"/>
    <col min="5633" max="5633" width="16.1328125" style="1" customWidth="1"/>
    <col min="5634" max="5634" width="15.3984375" style="1" customWidth="1"/>
    <col min="5635" max="5635" width="10.73046875" style="1" customWidth="1"/>
    <col min="5636" max="5636" width="16.3984375" style="1" customWidth="1"/>
    <col min="5637" max="5637" width="11" style="1" customWidth="1"/>
    <col min="5638" max="5638" width="13.3984375" style="1" customWidth="1"/>
    <col min="5639" max="5639" width="20.53125" style="1" bestFit="1" customWidth="1"/>
    <col min="5640" max="5640" width="4.73046875" style="1" customWidth="1"/>
    <col min="5641" max="5641" width="1.265625" style="1" customWidth="1"/>
    <col min="5642" max="5642" width="4.73046875" style="1" bestFit="1" customWidth="1"/>
    <col min="5643" max="5643" width="107.19921875" style="1" bestFit="1" customWidth="1"/>
    <col min="5644" max="5644" width="2" style="1" customWidth="1"/>
    <col min="5645" max="5645" width="20.73046875" style="1" bestFit="1" customWidth="1"/>
    <col min="5646" max="5647" width="11" style="1" bestFit="1" customWidth="1"/>
    <col min="5648" max="5648" width="12.59765625" style="1" bestFit="1" customWidth="1"/>
    <col min="5649" max="5888" width="9.1328125" style="1"/>
    <col min="5889" max="5889" width="16.1328125" style="1" customWidth="1"/>
    <col min="5890" max="5890" width="15.3984375" style="1" customWidth="1"/>
    <col min="5891" max="5891" width="10.73046875" style="1" customWidth="1"/>
    <col min="5892" max="5892" width="16.3984375" style="1" customWidth="1"/>
    <col min="5893" max="5893" width="11" style="1" customWidth="1"/>
    <col min="5894" max="5894" width="13.3984375" style="1" customWidth="1"/>
    <col min="5895" max="5895" width="20.53125" style="1" bestFit="1" customWidth="1"/>
    <col min="5896" max="5896" width="4.73046875" style="1" customWidth="1"/>
    <col min="5897" max="5897" width="1.265625" style="1" customWidth="1"/>
    <col min="5898" max="5898" width="4.73046875" style="1" bestFit="1" customWidth="1"/>
    <col min="5899" max="5899" width="107.19921875" style="1" bestFit="1" customWidth="1"/>
    <col min="5900" max="5900" width="2" style="1" customWidth="1"/>
    <col min="5901" max="5901" width="20.73046875" style="1" bestFit="1" customWidth="1"/>
    <col min="5902" max="5903" width="11" style="1" bestFit="1" customWidth="1"/>
    <col min="5904" max="5904" width="12.59765625" style="1" bestFit="1" customWidth="1"/>
    <col min="5905" max="6144" width="9.1328125" style="1"/>
    <col min="6145" max="6145" width="16.1328125" style="1" customWidth="1"/>
    <col min="6146" max="6146" width="15.3984375" style="1" customWidth="1"/>
    <col min="6147" max="6147" width="10.73046875" style="1" customWidth="1"/>
    <col min="6148" max="6148" width="16.3984375" style="1" customWidth="1"/>
    <col min="6149" max="6149" width="11" style="1" customWidth="1"/>
    <col min="6150" max="6150" width="13.3984375" style="1" customWidth="1"/>
    <col min="6151" max="6151" width="20.53125" style="1" bestFit="1" customWidth="1"/>
    <col min="6152" max="6152" width="4.73046875" style="1" customWidth="1"/>
    <col min="6153" max="6153" width="1.265625" style="1" customWidth="1"/>
    <col min="6154" max="6154" width="4.73046875" style="1" bestFit="1" customWidth="1"/>
    <col min="6155" max="6155" width="107.19921875" style="1" bestFit="1" customWidth="1"/>
    <col min="6156" max="6156" width="2" style="1" customWidth="1"/>
    <col min="6157" max="6157" width="20.73046875" style="1" bestFit="1" customWidth="1"/>
    <col min="6158" max="6159" width="11" style="1" bestFit="1" customWidth="1"/>
    <col min="6160" max="6160" width="12.59765625" style="1" bestFit="1" customWidth="1"/>
    <col min="6161" max="6400" width="9.1328125" style="1"/>
    <col min="6401" max="6401" width="16.1328125" style="1" customWidth="1"/>
    <col min="6402" max="6402" width="15.3984375" style="1" customWidth="1"/>
    <col min="6403" max="6403" width="10.73046875" style="1" customWidth="1"/>
    <col min="6404" max="6404" width="16.3984375" style="1" customWidth="1"/>
    <col min="6405" max="6405" width="11" style="1" customWidth="1"/>
    <col min="6406" max="6406" width="13.3984375" style="1" customWidth="1"/>
    <col min="6407" max="6407" width="20.53125" style="1" bestFit="1" customWidth="1"/>
    <col min="6408" max="6408" width="4.73046875" style="1" customWidth="1"/>
    <col min="6409" max="6409" width="1.265625" style="1" customWidth="1"/>
    <col min="6410" max="6410" width="4.73046875" style="1" bestFit="1" customWidth="1"/>
    <col min="6411" max="6411" width="107.19921875" style="1" bestFit="1" customWidth="1"/>
    <col min="6412" max="6412" width="2" style="1" customWidth="1"/>
    <col min="6413" max="6413" width="20.73046875" style="1" bestFit="1" customWidth="1"/>
    <col min="6414" max="6415" width="11" style="1" bestFit="1" customWidth="1"/>
    <col min="6416" max="6416" width="12.59765625" style="1" bestFit="1" customWidth="1"/>
    <col min="6417" max="6656" width="9.1328125" style="1"/>
    <col min="6657" max="6657" width="16.1328125" style="1" customWidth="1"/>
    <col min="6658" max="6658" width="15.3984375" style="1" customWidth="1"/>
    <col min="6659" max="6659" width="10.73046875" style="1" customWidth="1"/>
    <col min="6660" max="6660" width="16.3984375" style="1" customWidth="1"/>
    <col min="6661" max="6661" width="11" style="1" customWidth="1"/>
    <col min="6662" max="6662" width="13.3984375" style="1" customWidth="1"/>
    <col min="6663" max="6663" width="20.53125" style="1" bestFit="1" customWidth="1"/>
    <col min="6664" max="6664" width="4.73046875" style="1" customWidth="1"/>
    <col min="6665" max="6665" width="1.265625" style="1" customWidth="1"/>
    <col min="6666" max="6666" width="4.73046875" style="1" bestFit="1" customWidth="1"/>
    <col min="6667" max="6667" width="107.19921875" style="1" bestFit="1" customWidth="1"/>
    <col min="6668" max="6668" width="2" style="1" customWidth="1"/>
    <col min="6669" max="6669" width="20.73046875" style="1" bestFit="1" customWidth="1"/>
    <col min="6670" max="6671" width="11" style="1" bestFit="1" customWidth="1"/>
    <col min="6672" max="6672" width="12.59765625" style="1" bestFit="1" customWidth="1"/>
    <col min="6673" max="6912" width="9.1328125" style="1"/>
    <col min="6913" max="6913" width="16.1328125" style="1" customWidth="1"/>
    <col min="6914" max="6914" width="15.3984375" style="1" customWidth="1"/>
    <col min="6915" max="6915" width="10.73046875" style="1" customWidth="1"/>
    <col min="6916" max="6916" width="16.3984375" style="1" customWidth="1"/>
    <col min="6917" max="6917" width="11" style="1" customWidth="1"/>
    <col min="6918" max="6918" width="13.3984375" style="1" customWidth="1"/>
    <col min="6919" max="6919" width="20.53125" style="1" bestFit="1" customWidth="1"/>
    <col min="6920" max="6920" width="4.73046875" style="1" customWidth="1"/>
    <col min="6921" max="6921" width="1.265625" style="1" customWidth="1"/>
    <col min="6922" max="6922" width="4.73046875" style="1" bestFit="1" customWidth="1"/>
    <col min="6923" max="6923" width="107.19921875" style="1" bestFit="1" customWidth="1"/>
    <col min="6924" max="6924" width="2" style="1" customWidth="1"/>
    <col min="6925" max="6925" width="20.73046875" style="1" bestFit="1" customWidth="1"/>
    <col min="6926" max="6927" width="11" style="1" bestFit="1" customWidth="1"/>
    <col min="6928" max="6928" width="12.59765625" style="1" bestFit="1" customWidth="1"/>
    <col min="6929" max="7168" width="9.1328125" style="1"/>
    <col min="7169" max="7169" width="16.1328125" style="1" customWidth="1"/>
    <col min="7170" max="7170" width="15.3984375" style="1" customWidth="1"/>
    <col min="7171" max="7171" width="10.73046875" style="1" customWidth="1"/>
    <col min="7172" max="7172" width="16.3984375" style="1" customWidth="1"/>
    <col min="7173" max="7173" width="11" style="1" customWidth="1"/>
    <col min="7174" max="7174" width="13.3984375" style="1" customWidth="1"/>
    <col min="7175" max="7175" width="20.53125" style="1" bestFit="1" customWidth="1"/>
    <col min="7176" max="7176" width="4.73046875" style="1" customWidth="1"/>
    <col min="7177" max="7177" width="1.265625" style="1" customWidth="1"/>
    <col min="7178" max="7178" width="4.73046875" style="1" bestFit="1" customWidth="1"/>
    <col min="7179" max="7179" width="107.19921875" style="1" bestFit="1" customWidth="1"/>
    <col min="7180" max="7180" width="2" style="1" customWidth="1"/>
    <col min="7181" max="7181" width="20.73046875" style="1" bestFit="1" customWidth="1"/>
    <col min="7182" max="7183" width="11" style="1" bestFit="1" customWidth="1"/>
    <col min="7184" max="7184" width="12.59765625" style="1" bestFit="1" customWidth="1"/>
    <col min="7185" max="7424" width="9.1328125" style="1"/>
    <col min="7425" max="7425" width="16.1328125" style="1" customWidth="1"/>
    <col min="7426" max="7426" width="15.3984375" style="1" customWidth="1"/>
    <col min="7427" max="7427" width="10.73046875" style="1" customWidth="1"/>
    <col min="7428" max="7428" width="16.3984375" style="1" customWidth="1"/>
    <col min="7429" max="7429" width="11" style="1" customWidth="1"/>
    <col min="7430" max="7430" width="13.3984375" style="1" customWidth="1"/>
    <col min="7431" max="7431" width="20.53125" style="1" bestFit="1" customWidth="1"/>
    <col min="7432" max="7432" width="4.73046875" style="1" customWidth="1"/>
    <col min="7433" max="7433" width="1.265625" style="1" customWidth="1"/>
    <col min="7434" max="7434" width="4.73046875" style="1" bestFit="1" customWidth="1"/>
    <col min="7435" max="7435" width="107.19921875" style="1" bestFit="1" customWidth="1"/>
    <col min="7436" max="7436" width="2" style="1" customWidth="1"/>
    <col min="7437" max="7437" width="20.73046875" style="1" bestFit="1" customWidth="1"/>
    <col min="7438" max="7439" width="11" style="1" bestFit="1" customWidth="1"/>
    <col min="7440" max="7440" width="12.59765625" style="1" bestFit="1" customWidth="1"/>
    <col min="7441" max="7680" width="9.1328125" style="1"/>
    <col min="7681" max="7681" width="16.1328125" style="1" customWidth="1"/>
    <col min="7682" max="7682" width="15.3984375" style="1" customWidth="1"/>
    <col min="7683" max="7683" width="10.73046875" style="1" customWidth="1"/>
    <col min="7684" max="7684" width="16.3984375" style="1" customWidth="1"/>
    <col min="7685" max="7685" width="11" style="1" customWidth="1"/>
    <col min="7686" max="7686" width="13.3984375" style="1" customWidth="1"/>
    <col min="7687" max="7687" width="20.53125" style="1" bestFit="1" customWidth="1"/>
    <col min="7688" max="7688" width="4.73046875" style="1" customWidth="1"/>
    <col min="7689" max="7689" width="1.265625" style="1" customWidth="1"/>
    <col min="7690" max="7690" width="4.73046875" style="1" bestFit="1" customWidth="1"/>
    <col min="7691" max="7691" width="107.19921875" style="1" bestFit="1" customWidth="1"/>
    <col min="7692" max="7692" width="2" style="1" customWidth="1"/>
    <col min="7693" max="7693" width="20.73046875" style="1" bestFit="1" customWidth="1"/>
    <col min="7694" max="7695" width="11" style="1" bestFit="1" customWidth="1"/>
    <col min="7696" max="7696" width="12.59765625" style="1" bestFit="1" customWidth="1"/>
    <col min="7697" max="7936" width="9.1328125" style="1"/>
    <col min="7937" max="7937" width="16.1328125" style="1" customWidth="1"/>
    <col min="7938" max="7938" width="15.3984375" style="1" customWidth="1"/>
    <col min="7939" max="7939" width="10.73046875" style="1" customWidth="1"/>
    <col min="7940" max="7940" width="16.3984375" style="1" customWidth="1"/>
    <col min="7941" max="7941" width="11" style="1" customWidth="1"/>
    <col min="7942" max="7942" width="13.3984375" style="1" customWidth="1"/>
    <col min="7943" max="7943" width="20.53125" style="1" bestFit="1" customWidth="1"/>
    <col min="7944" max="7944" width="4.73046875" style="1" customWidth="1"/>
    <col min="7945" max="7945" width="1.265625" style="1" customWidth="1"/>
    <col min="7946" max="7946" width="4.73046875" style="1" bestFit="1" customWidth="1"/>
    <col min="7947" max="7947" width="107.19921875" style="1" bestFit="1" customWidth="1"/>
    <col min="7948" max="7948" width="2" style="1" customWidth="1"/>
    <col min="7949" max="7949" width="20.73046875" style="1" bestFit="1" customWidth="1"/>
    <col min="7950" max="7951" width="11" style="1" bestFit="1" customWidth="1"/>
    <col min="7952" max="7952" width="12.59765625" style="1" bestFit="1" customWidth="1"/>
    <col min="7953" max="8192" width="9.1328125" style="1"/>
    <col min="8193" max="8193" width="16.1328125" style="1" customWidth="1"/>
    <col min="8194" max="8194" width="15.3984375" style="1" customWidth="1"/>
    <col min="8195" max="8195" width="10.73046875" style="1" customWidth="1"/>
    <col min="8196" max="8196" width="16.3984375" style="1" customWidth="1"/>
    <col min="8197" max="8197" width="11" style="1" customWidth="1"/>
    <col min="8198" max="8198" width="13.3984375" style="1" customWidth="1"/>
    <col min="8199" max="8199" width="20.53125" style="1" bestFit="1" customWidth="1"/>
    <col min="8200" max="8200" width="4.73046875" style="1" customWidth="1"/>
    <col min="8201" max="8201" width="1.265625" style="1" customWidth="1"/>
    <col min="8202" max="8202" width="4.73046875" style="1" bestFit="1" customWidth="1"/>
    <col min="8203" max="8203" width="107.19921875" style="1" bestFit="1" customWidth="1"/>
    <col min="8204" max="8204" width="2" style="1" customWidth="1"/>
    <col min="8205" max="8205" width="20.73046875" style="1" bestFit="1" customWidth="1"/>
    <col min="8206" max="8207" width="11" style="1" bestFit="1" customWidth="1"/>
    <col min="8208" max="8208" width="12.59765625" style="1" bestFit="1" customWidth="1"/>
    <col min="8209" max="8448" width="9.1328125" style="1"/>
    <col min="8449" max="8449" width="16.1328125" style="1" customWidth="1"/>
    <col min="8450" max="8450" width="15.3984375" style="1" customWidth="1"/>
    <col min="8451" max="8451" width="10.73046875" style="1" customWidth="1"/>
    <col min="8452" max="8452" width="16.3984375" style="1" customWidth="1"/>
    <col min="8453" max="8453" width="11" style="1" customWidth="1"/>
    <col min="8454" max="8454" width="13.3984375" style="1" customWidth="1"/>
    <col min="8455" max="8455" width="20.53125" style="1" bestFit="1" customWidth="1"/>
    <col min="8456" max="8456" width="4.73046875" style="1" customWidth="1"/>
    <col min="8457" max="8457" width="1.265625" style="1" customWidth="1"/>
    <col min="8458" max="8458" width="4.73046875" style="1" bestFit="1" customWidth="1"/>
    <col min="8459" max="8459" width="107.19921875" style="1" bestFit="1" customWidth="1"/>
    <col min="8460" max="8460" width="2" style="1" customWidth="1"/>
    <col min="8461" max="8461" width="20.73046875" style="1" bestFit="1" customWidth="1"/>
    <col min="8462" max="8463" width="11" style="1" bestFit="1" customWidth="1"/>
    <col min="8464" max="8464" width="12.59765625" style="1" bestFit="1" customWidth="1"/>
    <col min="8465" max="8704" width="9.1328125" style="1"/>
    <col min="8705" max="8705" width="16.1328125" style="1" customWidth="1"/>
    <col min="8706" max="8706" width="15.3984375" style="1" customWidth="1"/>
    <col min="8707" max="8707" width="10.73046875" style="1" customWidth="1"/>
    <col min="8708" max="8708" width="16.3984375" style="1" customWidth="1"/>
    <col min="8709" max="8709" width="11" style="1" customWidth="1"/>
    <col min="8710" max="8710" width="13.3984375" style="1" customWidth="1"/>
    <col min="8711" max="8711" width="20.53125" style="1" bestFit="1" customWidth="1"/>
    <col min="8712" max="8712" width="4.73046875" style="1" customWidth="1"/>
    <col min="8713" max="8713" width="1.265625" style="1" customWidth="1"/>
    <col min="8714" max="8714" width="4.73046875" style="1" bestFit="1" customWidth="1"/>
    <col min="8715" max="8715" width="107.19921875" style="1" bestFit="1" customWidth="1"/>
    <col min="8716" max="8716" width="2" style="1" customWidth="1"/>
    <col min="8717" max="8717" width="20.73046875" style="1" bestFit="1" customWidth="1"/>
    <col min="8718" max="8719" width="11" style="1" bestFit="1" customWidth="1"/>
    <col min="8720" max="8720" width="12.59765625" style="1" bestFit="1" customWidth="1"/>
    <col min="8721" max="8960" width="9.1328125" style="1"/>
    <col min="8961" max="8961" width="16.1328125" style="1" customWidth="1"/>
    <col min="8962" max="8962" width="15.3984375" style="1" customWidth="1"/>
    <col min="8963" max="8963" width="10.73046875" style="1" customWidth="1"/>
    <col min="8964" max="8964" width="16.3984375" style="1" customWidth="1"/>
    <col min="8965" max="8965" width="11" style="1" customWidth="1"/>
    <col min="8966" max="8966" width="13.3984375" style="1" customWidth="1"/>
    <col min="8967" max="8967" width="20.53125" style="1" bestFit="1" customWidth="1"/>
    <col min="8968" max="8968" width="4.73046875" style="1" customWidth="1"/>
    <col min="8969" max="8969" width="1.265625" style="1" customWidth="1"/>
    <col min="8970" max="8970" width="4.73046875" style="1" bestFit="1" customWidth="1"/>
    <col min="8971" max="8971" width="107.19921875" style="1" bestFit="1" customWidth="1"/>
    <col min="8972" max="8972" width="2" style="1" customWidth="1"/>
    <col min="8973" max="8973" width="20.73046875" style="1" bestFit="1" customWidth="1"/>
    <col min="8974" max="8975" width="11" style="1" bestFit="1" customWidth="1"/>
    <col min="8976" max="8976" width="12.59765625" style="1" bestFit="1" customWidth="1"/>
    <col min="8977" max="9216" width="9.1328125" style="1"/>
    <col min="9217" max="9217" width="16.1328125" style="1" customWidth="1"/>
    <col min="9218" max="9218" width="15.3984375" style="1" customWidth="1"/>
    <col min="9219" max="9219" width="10.73046875" style="1" customWidth="1"/>
    <col min="9220" max="9220" width="16.3984375" style="1" customWidth="1"/>
    <col min="9221" max="9221" width="11" style="1" customWidth="1"/>
    <col min="9222" max="9222" width="13.3984375" style="1" customWidth="1"/>
    <col min="9223" max="9223" width="20.53125" style="1" bestFit="1" customWidth="1"/>
    <col min="9224" max="9224" width="4.73046875" style="1" customWidth="1"/>
    <col min="9225" max="9225" width="1.265625" style="1" customWidth="1"/>
    <col min="9226" max="9226" width="4.73046875" style="1" bestFit="1" customWidth="1"/>
    <col min="9227" max="9227" width="107.19921875" style="1" bestFit="1" customWidth="1"/>
    <col min="9228" max="9228" width="2" style="1" customWidth="1"/>
    <col min="9229" max="9229" width="20.73046875" style="1" bestFit="1" customWidth="1"/>
    <col min="9230" max="9231" width="11" style="1" bestFit="1" customWidth="1"/>
    <col min="9232" max="9232" width="12.59765625" style="1" bestFit="1" customWidth="1"/>
    <col min="9233" max="9472" width="9.1328125" style="1"/>
    <col min="9473" max="9473" width="16.1328125" style="1" customWidth="1"/>
    <col min="9474" max="9474" width="15.3984375" style="1" customWidth="1"/>
    <col min="9475" max="9475" width="10.73046875" style="1" customWidth="1"/>
    <col min="9476" max="9476" width="16.3984375" style="1" customWidth="1"/>
    <col min="9477" max="9477" width="11" style="1" customWidth="1"/>
    <col min="9478" max="9478" width="13.3984375" style="1" customWidth="1"/>
    <col min="9479" max="9479" width="20.53125" style="1" bestFit="1" customWidth="1"/>
    <col min="9480" max="9480" width="4.73046875" style="1" customWidth="1"/>
    <col min="9481" max="9481" width="1.265625" style="1" customWidth="1"/>
    <col min="9482" max="9482" width="4.73046875" style="1" bestFit="1" customWidth="1"/>
    <col min="9483" max="9483" width="107.19921875" style="1" bestFit="1" customWidth="1"/>
    <col min="9484" max="9484" width="2" style="1" customWidth="1"/>
    <col min="9485" max="9485" width="20.73046875" style="1" bestFit="1" customWidth="1"/>
    <col min="9486" max="9487" width="11" style="1" bestFit="1" customWidth="1"/>
    <col min="9488" max="9488" width="12.59765625" style="1" bestFit="1" customWidth="1"/>
    <col min="9489" max="9728" width="9.1328125" style="1"/>
    <col min="9729" max="9729" width="16.1328125" style="1" customWidth="1"/>
    <col min="9730" max="9730" width="15.3984375" style="1" customWidth="1"/>
    <col min="9731" max="9731" width="10.73046875" style="1" customWidth="1"/>
    <col min="9732" max="9732" width="16.3984375" style="1" customWidth="1"/>
    <col min="9733" max="9733" width="11" style="1" customWidth="1"/>
    <col min="9734" max="9734" width="13.3984375" style="1" customWidth="1"/>
    <col min="9735" max="9735" width="20.53125" style="1" bestFit="1" customWidth="1"/>
    <col min="9736" max="9736" width="4.73046875" style="1" customWidth="1"/>
    <col min="9737" max="9737" width="1.265625" style="1" customWidth="1"/>
    <col min="9738" max="9738" width="4.73046875" style="1" bestFit="1" customWidth="1"/>
    <col min="9739" max="9739" width="107.19921875" style="1" bestFit="1" customWidth="1"/>
    <col min="9740" max="9740" width="2" style="1" customWidth="1"/>
    <col min="9741" max="9741" width="20.73046875" style="1" bestFit="1" customWidth="1"/>
    <col min="9742" max="9743" width="11" style="1" bestFit="1" customWidth="1"/>
    <col min="9744" max="9744" width="12.59765625" style="1" bestFit="1" customWidth="1"/>
    <col min="9745" max="9984" width="9.1328125" style="1"/>
    <col min="9985" max="9985" width="16.1328125" style="1" customWidth="1"/>
    <col min="9986" max="9986" width="15.3984375" style="1" customWidth="1"/>
    <col min="9987" max="9987" width="10.73046875" style="1" customWidth="1"/>
    <col min="9988" max="9988" width="16.3984375" style="1" customWidth="1"/>
    <col min="9989" max="9989" width="11" style="1" customWidth="1"/>
    <col min="9990" max="9990" width="13.3984375" style="1" customWidth="1"/>
    <col min="9991" max="9991" width="20.53125" style="1" bestFit="1" customWidth="1"/>
    <col min="9992" max="9992" width="4.73046875" style="1" customWidth="1"/>
    <col min="9993" max="9993" width="1.265625" style="1" customWidth="1"/>
    <col min="9994" max="9994" width="4.73046875" style="1" bestFit="1" customWidth="1"/>
    <col min="9995" max="9995" width="107.19921875" style="1" bestFit="1" customWidth="1"/>
    <col min="9996" max="9996" width="2" style="1" customWidth="1"/>
    <col min="9997" max="9997" width="20.73046875" style="1" bestFit="1" customWidth="1"/>
    <col min="9998" max="9999" width="11" style="1" bestFit="1" customWidth="1"/>
    <col min="10000" max="10000" width="12.59765625" style="1" bestFit="1" customWidth="1"/>
    <col min="10001" max="10240" width="9.1328125" style="1"/>
    <col min="10241" max="10241" width="16.1328125" style="1" customWidth="1"/>
    <col min="10242" max="10242" width="15.3984375" style="1" customWidth="1"/>
    <col min="10243" max="10243" width="10.73046875" style="1" customWidth="1"/>
    <col min="10244" max="10244" width="16.3984375" style="1" customWidth="1"/>
    <col min="10245" max="10245" width="11" style="1" customWidth="1"/>
    <col min="10246" max="10246" width="13.3984375" style="1" customWidth="1"/>
    <col min="10247" max="10247" width="20.53125" style="1" bestFit="1" customWidth="1"/>
    <col min="10248" max="10248" width="4.73046875" style="1" customWidth="1"/>
    <col min="10249" max="10249" width="1.265625" style="1" customWidth="1"/>
    <col min="10250" max="10250" width="4.73046875" style="1" bestFit="1" customWidth="1"/>
    <col min="10251" max="10251" width="107.19921875" style="1" bestFit="1" customWidth="1"/>
    <col min="10252" max="10252" width="2" style="1" customWidth="1"/>
    <col min="10253" max="10253" width="20.73046875" style="1" bestFit="1" customWidth="1"/>
    <col min="10254" max="10255" width="11" style="1" bestFit="1" customWidth="1"/>
    <col min="10256" max="10256" width="12.59765625" style="1" bestFit="1" customWidth="1"/>
    <col min="10257" max="10496" width="9.1328125" style="1"/>
    <col min="10497" max="10497" width="16.1328125" style="1" customWidth="1"/>
    <col min="10498" max="10498" width="15.3984375" style="1" customWidth="1"/>
    <col min="10499" max="10499" width="10.73046875" style="1" customWidth="1"/>
    <col min="10500" max="10500" width="16.3984375" style="1" customWidth="1"/>
    <col min="10501" max="10501" width="11" style="1" customWidth="1"/>
    <col min="10502" max="10502" width="13.3984375" style="1" customWidth="1"/>
    <col min="10503" max="10503" width="20.53125" style="1" bestFit="1" customWidth="1"/>
    <col min="10504" max="10504" width="4.73046875" style="1" customWidth="1"/>
    <col min="10505" max="10505" width="1.265625" style="1" customWidth="1"/>
    <col min="10506" max="10506" width="4.73046875" style="1" bestFit="1" customWidth="1"/>
    <col min="10507" max="10507" width="107.19921875" style="1" bestFit="1" customWidth="1"/>
    <col min="10508" max="10508" width="2" style="1" customWidth="1"/>
    <col min="10509" max="10509" width="20.73046875" style="1" bestFit="1" customWidth="1"/>
    <col min="10510" max="10511" width="11" style="1" bestFit="1" customWidth="1"/>
    <col min="10512" max="10512" width="12.59765625" style="1" bestFit="1" customWidth="1"/>
    <col min="10513" max="10752" width="9.1328125" style="1"/>
    <col min="10753" max="10753" width="16.1328125" style="1" customWidth="1"/>
    <col min="10754" max="10754" width="15.3984375" style="1" customWidth="1"/>
    <col min="10755" max="10755" width="10.73046875" style="1" customWidth="1"/>
    <col min="10756" max="10756" width="16.3984375" style="1" customWidth="1"/>
    <col min="10757" max="10757" width="11" style="1" customWidth="1"/>
    <col min="10758" max="10758" width="13.3984375" style="1" customWidth="1"/>
    <col min="10759" max="10759" width="20.53125" style="1" bestFit="1" customWidth="1"/>
    <col min="10760" max="10760" width="4.73046875" style="1" customWidth="1"/>
    <col min="10761" max="10761" width="1.265625" style="1" customWidth="1"/>
    <col min="10762" max="10762" width="4.73046875" style="1" bestFit="1" customWidth="1"/>
    <col min="10763" max="10763" width="107.19921875" style="1" bestFit="1" customWidth="1"/>
    <col min="10764" max="10764" width="2" style="1" customWidth="1"/>
    <col min="10765" max="10765" width="20.73046875" style="1" bestFit="1" customWidth="1"/>
    <col min="10766" max="10767" width="11" style="1" bestFit="1" customWidth="1"/>
    <col min="10768" max="10768" width="12.59765625" style="1" bestFit="1" customWidth="1"/>
    <col min="10769" max="11008" width="9.1328125" style="1"/>
    <col min="11009" max="11009" width="16.1328125" style="1" customWidth="1"/>
    <col min="11010" max="11010" width="15.3984375" style="1" customWidth="1"/>
    <col min="11011" max="11011" width="10.73046875" style="1" customWidth="1"/>
    <col min="11012" max="11012" width="16.3984375" style="1" customWidth="1"/>
    <col min="11013" max="11013" width="11" style="1" customWidth="1"/>
    <col min="11014" max="11014" width="13.3984375" style="1" customWidth="1"/>
    <col min="11015" max="11015" width="20.53125" style="1" bestFit="1" customWidth="1"/>
    <col min="11016" max="11016" width="4.73046875" style="1" customWidth="1"/>
    <col min="11017" max="11017" width="1.265625" style="1" customWidth="1"/>
    <col min="11018" max="11018" width="4.73046875" style="1" bestFit="1" customWidth="1"/>
    <col min="11019" max="11019" width="107.19921875" style="1" bestFit="1" customWidth="1"/>
    <col min="11020" max="11020" width="2" style="1" customWidth="1"/>
    <col min="11021" max="11021" width="20.73046875" style="1" bestFit="1" customWidth="1"/>
    <col min="11022" max="11023" width="11" style="1" bestFit="1" customWidth="1"/>
    <col min="11024" max="11024" width="12.59765625" style="1" bestFit="1" customWidth="1"/>
    <col min="11025" max="11264" width="9.1328125" style="1"/>
    <col min="11265" max="11265" width="16.1328125" style="1" customWidth="1"/>
    <col min="11266" max="11266" width="15.3984375" style="1" customWidth="1"/>
    <col min="11267" max="11267" width="10.73046875" style="1" customWidth="1"/>
    <col min="11268" max="11268" width="16.3984375" style="1" customWidth="1"/>
    <col min="11269" max="11269" width="11" style="1" customWidth="1"/>
    <col min="11270" max="11270" width="13.3984375" style="1" customWidth="1"/>
    <col min="11271" max="11271" width="20.53125" style="1" bestFit="1" customWidth="1"/>
    <col min="11272" max="11272" width="4.73046875" style="1" customWidth="1"/>
    <col min="11273" max="11273" width="1.265625" style="1" customWidth="1"/>
    <col min="11274" max="11274" width="4.73046875" style="1" bestFit="1" customWidth="1"/>
    <col min="11275" max="11275" width="107.19921875" style="1" bestFit="1" customWidth="1"/>
    <col min="11276" max="11276" width="2" style="1" customWidth="1"/>
    <col min="11277" max="11277" width="20.73046875" style="1" bestFit="1" customWidth="1"/>
    <col min="11278" max="11279" width="11" style="1" bestFit="1" customWidth="1"/>
    <col min="11280" max="11280" width="12.59765625" style="1" bestFit="1" customWidth="1"/>
    <col min="11281" max="11520" width="9.1328125" style="1"/>
    <col min="11521" max="11521" width="16.1328125" style="1" customWidth="1"/>
    <col min="11522" max="11522" width="15.3984375" style="1" customWidth="1"/>
    <col min="11523" max="11523" width="10.73046875" style="1" customWidth="1"/>
    <col min="11524" max="11524" width="16.3984375" style="1" customWidth="1"/>
    <col min="11525" max="11525" width="11" style="1" customWidth="1"/>
    <col min="11526" max="11526" width="13.3984375" style="1" customWidth="1"/>
    <col min="11527" max="11527" width="20.53125" style="1" bestFit="1" customWidth="1"/>
    <col min="11528" max="11528" width="4.73046875" style="1" customWidth="1"/>
    <col min="11529" max="11529" width="1.265625" style="1" customWidth="1"/>
    <col min="11530" max="11530" width="4.73046875" style="1" bestFit="1" customWidth="1"/>
    <col min="11531" max="11531" width="107.19921875" style="1" bestFit="1" customWidth="1"/>
    <col min="11532" max="11532" width="2" style="1" customWidth="1"/>
    <col min="11533" max="11533" width="20.73046875" style="1" bestFit="1" customWidth="1"/>
    <col min="11534" max="11535" width="11" style="1" bestFit="1" customWidth="1"/>
    <col min="11536" max="11536" width="12.59765625" style="1" bestFit="1" customWidth="1"/>
    <col min="11537" max="11776" width="9.1328125" style="1"/>
    <col min="11777" max="11777" width="16.1328125" style="1" customWidth="1"/>
    <col min="11778" max="11778" width="15.3984375" style="1" customWidth="1"/>
    <col min="11779" max="11779" width="10.73046875" style="1" customWidth="1"/>
    <col min="11780" max="11780" width="16.3984375" style="1" customWidth="1"/>
    <col min="11781" max="11781" width="11" style="1" customWidth="1"/>
    <col min="11782" max="11782" width="13.3984375" style="1" customWidth="1"/>
    <col min="11783" max="11783" width="20.53125" style="1" bestFit="1" customWidth="1"/>
    <col min="11784" max="11784" width="4.73046875" style="1" customWidth="1"/>
    <col min="11785" max="11785" width="1.265625" style="1" customWidth="1"/>
    <col min="11786" max="11786" width="4.73046875" style="1" bestFit="1" customWidth="1"/>
    <col min="11787" max="11787" width="107.19921875" style="1" bestFit="1" customWidth="1"/>
    <col min="11788" max="11788" width="2" style="1" customWidth="1"/>
    <col min="11789" max="11789" width="20.73046875" style="1" bestFit="1" customWidth="1"/>
    <col min="11790" max="11791" width="11" style="1" bestFit="1" customWidth="1"/>
    <col min="11792" max="11792" width="12.59765625" style="1" bestFit="1" customWidth="1"/>
    <col min="11793" max="12032" width="9.1328125" style="1"/>
    <col min="12033" max="12033" width="16.1328125" style="1" customWidth="1"/>
    <col min="12034" max="12034" width="15.3984375" style="1" customWidth="1"/>
    <col min="12035" max="12035" width="10.73046875" style="1" customWidth="1"/>
    <col min="12036" max="12036" width="16.3984375" style="1" customWidth="1"/>
    <col min="12037" max="12037" width="11" style="1" customWidth="1"/>
    <col min="12038" max="12038" width="13.3984375" style="1" customWidth="1"/>
    <col min="12039" max="12039" width="20.53125" style="1" bestFit="1" customWidth="1"/>
    <col min="12040" max="12040" width="4.73046875" style="1" customWidth="1"/>
    <col min="12041" max="12041" width="1.265625" style="1" customWidth="1"/>
    <col min="12042" max="12042" width="4.73046875" style="1" bestFit="1" customWidth="1"/>
    <col min="12043" max="12043" width="107.19921875" style="1" bestFit="1" customWidth="1"/>
    <col min="12044" max="12044" width="2" style="1" customWidth="1"/>
    <col min="12045" max="12045" width="20.73046875" style="1" bestFit="1" customWidth="1"/>
    <col min="12046" max="12047" width="11" style="1" bestFit="1" customWidth="1"/>
    <col min="12048" max="12048" width="12.59765625" style="1" bestFit="1" customWidth="1"/>
    <col min="12049" max="12288" width="9.1328125" style="1"/>
    <col min="12289" max="12289" width="16.1328125" style="1" customWidth="1"/>
    <col min="12290" max="12290" width="15.3984375" style="1" customWidth="1"/>
    <col min="12291" max="12291" width="10.73046875" style="1" customWidth="1"/>
    <col min="12292" max="12292" width="16.3984375" style="1" customWidth="1"/>
    <col min="12293" max="12293" width="11" style="1" customWidth="1"/>
    <col min="12294" max="12294" width="13.3984375" style="1" customWidth="1"/>
    <col min="12295" max="12295" width="20.53125" style="1" bestFit="1" customWidth="1"/>
    <col min="12296" max="12296" width="4.73046875" style="1" customWidth="1"/>
    <col min="12297" max="12297" width="1.265625" style="1" customWidth="1"/>
    <col min="12298" max="12298" width="4.73046875" style="1" bestFit="1" customWidth="1"/>
    <col min="12299" max="12299" width="107.19921875" style="1" bestFit="1" customWidth="1"/>
    <col min="12300" max="12300" width="2" style="1" customWidth="1"/>
    <col min="12301" max="12301" width="20.73046875" style="1" bestFit="1" customWidth="1"/>
    <col min="12302" max="12303" width="11" style="1" bestFit="1" customWidth="1"/>
    <col min="12304" max="12304" width="12.59765625" style="1" bestFit="1" customWidth="1"/>
    <col min="12305" max="12544" width="9.1328125" style="1"/>
    <col min="12545" max="12545" width="16.1328125" style="1" customWidth="1"/>
    <col min="12546" max="12546" width="15.3984375" style="1" customWidth="1"/>
    <col min="12547" max="12547" width="10.73046875" style="1" customWidth="1"/>
    <col min="12548" max="12548" width="16.3984375" style="1" customWidth="1"/>
    <col min="12549" max="12549" width="11" style="1" customWidth="1"/>
    <col min="12550" max="12550" width="13.3984375" style="1" customWidth="1"/>
    <col min="12551" max="12551" width="20.53125" style="1" bestFit="1" customWidth="1"/>
    <col min="12552" max="12552" width="4.73046875" style="1" customWidth="1"/>
    <col min="12553" max="12553" width="1.265625" style="1" customWidth="1"/>
    <col min="12554" max="12554" width="4.73046875" style="1" bestFit="1" customWidth="1"/>
    <col min="12555" max="12555" width="107.19921875" style="1" bestFit="1" customWidth="1"/>
    <col min="12556" max="12556" width="2" style="1" customWidth="1"/>
    <col min="12557" max="12557" width="20.73046875" style="1" bestFit="1" customWidth="1"/>
    <col min="12558" max="12559" width="11" style="1" bestFit="1" customWidth="1"/>
    <col min="12560" max="12560" width="12.59765625" style="1" bestFit="1" customWidth="1"/>
    <col min="12561" max="12800" width="9.1328125" style="1"/>
    <col min="12801" max="12801" width="16.1328125" style="1" customWidth="1"/>
    <col min="12802" max="12802" width="15.3984375" style="1" customWidth="1"/>
    <col min="12803" max="12803" width="10.73046875" style="1" customWidth="1"/>
    <col min="12804" max="12804" width="16.3984375" style="1" customWidth="1"/>
    <col min="12805" max="12805" width="11" style="1" customWidth="1"/>
    <col min="12806" max="12806" width="13.3984375" style="1" customWidth="1"/>
    <col min="12807" max="12807" width="20.53125" style="1" bestFit="1" customWidth="1"/>
    <col min="12808" max="12808" width="4.73046875" style="1" customWidth="1"/>
    <col min="12809" max="12809" width="1.265625" style="1" customWidth="1"/>
    <col min="12810" max="12810" width="4.73046875" style="1" bestFit="1" customWidth="1"/>
    <col min="12811" max="12811" width="107.19921875" style="1" bestFit="1" customWidth="1"/>
    <col min="12812" max="12812" width="2" style="1" customWidth="1"/>
    <col min="12813" max="12813" width="20.73046875" style="1" bestFit="1" customWidth="1"/>
    <col min="12814" max="12815" width="11" style="1" bestFit="1" customWidth="1"/>
    <col min="12816" max="12816" width="12.59765625" style="1" bestFit="1" customWidth="1"/>
    <col min="12817" max="13056" width="9.1328125" style="1"/>
    <col min="13057" max="13057" width="16.1328125" style="1" customWidth="1"/>
    <col min="13058" max="13058" width="15.3984375" style="1" customWidth="1"/>
    <col min="13059" max="13059" width="10.73046875" style="1" customWidth="1"/>
    <col min="13060" max="13060" width="16.3984375" style="1" customWidth="1"/>
    <col min="13061" max="13061" width="11" style="1" customWidth="1"/>
    <col min="13062" max="13062" width="13.3984375" style="1" customWidth="1"/>
    <col min="13063" max="13063" width="20.53125" style="1" bestFit="1" customWidth="1"/>
    <col min="13064" max="13064" width="4.73046875" style="1" customWidth="1"/>
    <col min="13065" max="13065" width="1.265625" style="1" customWidth="1"/>
    <col min="13066" max="13066" width="4.73046875" style="1" bestFit="1" customWidth="1"/>
    <col min="13067" max="13067" width="107.19921875" style="1" bestFit="1" customWidth="1"/>
    <col min="13068" max="13068" width="2" style="1" customWidth="1"/>
    <col min="13069" max="13069" width="20.73046875" style="1" bestFit="1" customWidth="1"/>
    <col min="13070" max="13071" width="11" style="1" bestFit="1" customWidth="1"/>
    <col min="13072" max="13072" width="12.59765625" style="1" bestFit="1" customWidth="1"/>
    <col min="13073" max="13312" width="9.1328125" style="1"/>
    <col min="13313" max="13313" width="16.1328125" style="1" customWidth="1"/>
    <col min="13314" max="13314" width="15.3984375" style="1" customWidth="1"/>
    <col min="13315" max="13315" width="10.73046875" style="1" customWidth="1"/>
    <col min="13316" max="13316" width="16.3984375" style="1" customWidth="1"/>
    <col min="13317" max="13317" width="11" style="1" customWidth="1"/>
    <col min="13318" max="13318" width="13.3984375" style="1" customWidth="1"/>
    <col min="13319" max="13319" width="20.53125" style="1" bestFit="1" customWidth="1"/>
    <col min="13320" max="13320" width="4.73046875" style="1" customWidth="1"/>
    <col min="13321" max="13321" width="1.265625" style="1" customWidth="1"/>
    <col min="13322" max="13322" width="4.73046875" style="1" bestFit="1" customWidth="1"/>
    <col min="13323" max="13323" width="107.19921875" style="1" bestFit="1" customWidth="1"/>
    <col min="13324" max="13324" width="2" style="1" customWidth="1"/>
    <col min="13325" max="13325" width="20.73046875" style="1" bestFit="1" customWidth="1"/>
    <col min="13326" max="13327" width="11" style="1" bestFit="1" customWidth="1"/>
    <col min="13328" max="13328" width="12.59765625" style="1" bestFit="1" customWidth="1"/>
    <col min="13329" max="13568" width="9.1328125" style="1"/>
    <col min="13569" max="13569" width="16.1328125" style="1" customWidth="1"/>
    <col min="13570" max="13570" width="15.3984375" style="1" customWidth="1"/>
    <col min="13571" max="13571" width="10.73046875" style="1" customWidth="1"/>
    <col min="13572" max="13572" width="16.3984375" style="1" customWidth="1"/>
    <col min="13573" max="13573" width="11" style="1" customWidth="1"/>
    <col min="13574" max="13574" width="13.3984375" style="1" customWidth="1"/>
    <col min="13575" max="13575" width="20.53125" style="1" bestFit="1" customWidth="1"/>
    <col min="13576" max="13576" width="4.73046875" style="1" customWidth="1"/>
    <col min="13577" max="13577" width="1.265625" style="1" customWidth="1"/>
    <col min="13578" max="13578" width="4.73046875" style="1" bestFit="1" customWidth="1"/>
    <col min="13579" max="13579" width="107.19921875" style="1" bestFit="1" customWidth="1"/>
    <col min="13580" max="13580" width="2" style="1" customWidth="1"/>
    <col min="13581" max="13581" width="20.73046875" style="1" bestFit="1" customWidth="1"/>
    <col min="13582" max="13583" width="11" style="1" bestFit="1" customWidth="1"/>
    <col min="13584" max="13584" width="12.59765625" style="1" bestFit="1" customWidth="1"/>
    <col min="13585" max="13824" width="9.1328125" style="1"/>
    <col min="13825" max="13825" width="16.1328125" style="1" customWidth="1"/>
    <col min="13826" max="13826" width="15.3984375" style="1" customWidth="1"/>
    <col min="13827" max="13827" width="10.73046875" style="1" customWidth="1"/>
    <col min="13828" max="13828" width="16.3984375" style="1" customWidth="1"/>
    <col min="13829" max="13829" width="11" style="1" customWidth="1"/>
    <col min="13830" max="13830" width="13.3984375" style="1" customWidth="1"/>
    <col min="13831" max="13831" width="20.53125" style="1" bestFit="1" customWidth="1"/>
    <col min="13832" max="13832" width="4.73046875" style="1" customWidth="1"/>
    <col min="13833" max="13833" width="1.265625" style="1" customWidth="1"/>
    <col min="13834" max="13834" width="4.73046875" style="1" bestFit="1" customWidth="1"/>
    <col min="13835" max="13835" width="107.19921875" style="1" bestFit="1" customWidth="1"/>
    <col min="13836" max="13836" width="2" style="1" customWidth="1"/>
    <col min="13837" max="13837" width="20.73046875" style="1" bestFit="1" customWidth="1"/>
    <col min="13838" max="13839" width="11" style="1" bestFit="1" customWidth="1"/>
    <col min="13840" max="13840" width="12.59765625" style="1" bestFit="1" customWidth="1"/>
    <col min="13841" max="14080" width="9.1328125" style="1"/>
    <col min="14081" max="14081" width="16.1328125" style="1" customWidth="1"/>
    <col min="14082" max="14082" width="15.3984375" style="1" customWidth="1"/>
    <col min="14083" max="14083" width="10.73046875" style="1" customWidth="1"/>
    <col min="14084" max="14084" width="16.3984375" style="1" customWidth="1"/>
    <col min="14085" max="14085" width="11" style="1" customWidth="1"/>
    <col min="14086" max="14086" width="13.3984375" style="1" customWidth="1"/>
    <col min="14087" max="14087" width="20.53125" style="1" bestFit="1" customWidth="1"/>
    <col min="14088" max="14088" width="4.73046875" style="1" customWidth="1"/>
    <col min="14089" max="14089" width="1.265625" style="1" customWidth="1"/>
    <col min="14090" max="14090" width="4.73046875" style="1" bestFit="1" customWidth="1"/>
    <col min="14091" max="14091" width="107.19921875" style="1" bestFit="1" customWidth="1"/>
    <col min="14092" max="14092" width="2" style="1" customWidth="1"/>
    <col min="14093" max="14093" width="20.73046875" style="1" bestFit="1" customWidth="1"/>
    <col min="14094" max="14095" width="11" style="1" bestFit="1" customWidth="1"/>
    <col min="14096" max="14096" width="12.59765625" style="1" bestFit="1" customWidth="1"/>
    <col min="14097" max="14336" width="9.1328125" style="1"/>
    <col min="14337" max="14337" width="16.1328125" style="1" customWidth="1"/>
    <col min="14338" max="14338" width="15.3984375" style="1" customWidth="1"/>
    <col min="14339" max="14339" width="10.73046875" style="1" customWidth="1"/>
    <col min="14340" max="14340" width="16.3984375" style="1" customWidth="1"/>
    <col min="14341" max="14341" width="11" style="1" customWidth="1"/>
    <col min="14342" max="14342" width="13.3984375" style="1" customWidth="1"/>
    <col min="14343" max="14343" width="20.53125" style="1" bestFit="1" customWidth="1"/>
    <col min="14344" max="14344" width="4.73046875" style="1" customWidth="1"/>
    <col min="14345" max="14345" width="1.265625" style="1" customWidth="1"/>
    <col min="14346" max="14346" width="4.73046875" style="1" bestFit="1" customWidth="1"/>
    <col min="14347" max="14347" width="107.19921875" style="1" bestFit="1" customWidth="1"/>
    <col min="14348" max="14348" width="2" style="1" customWidth="1"/>
    <col min="14349" max="14349" width="20.73046875" style="1" bestFit="1" customWidth="1"/>
    <col min="14350" max="14351" width="11" style="1" bestFit="1" customWidth="1"/>
    <col min="14352" max="14352" width="12.59765625" style="1" bestFit="1" customWidth="1"/>
    <col min="14353" max="14592" width="9.1328125" style="1"/>
    <col min="14593" max="14593" width="16.1328125" style="1" customWidth="1"/>
    <col min="14594" max="14594" width="15.3984375" style="1" customWidth="1"/>
    <col min="14595" max="14595" width="10.73046875" style="1" customWidth="1"/>
    <col min="14596" max="14596" width="16.3984375" style="1" customWidth="1"/>
    <col min="14597" max="14597" width="11" style="1" customWidth="1"/>
    <col min="14598" max="14598" width="13.3984375" style="1" customWidth="1"/>
    <col min="14599" max="14599" width="20.53125" style="1" bestFit="1" customWidth="1"/>
    <col min="14600" max="14600" width="4.73046875" style="1" customWidth="1"/>
    <col min="14601" max="14601" width="1.265625" style="1" customWidth="1"/>
    <col min="14602" max="14602" width="4.73046875" style="1" bestFit="1" customWidth="1"/>
    <col min="14603" max="14603" width="107.19921875" style="1" bestFit="1" customWidth="1"/>
    <col min="14604" max="14604" width="2" style="1" customWidth="1"/>
    <col min="14605" max="14605" width="20.73046875" style="1" bestFit="1" customWidth="1"/>
    <col min="14606" max="14607" width="11" style="1" bestFit="1" customWidth="1"/>
    <col min="14608" max="14608" width="12.59765625" style="1" bestFit="1" customWidth="1"/>
    <col min="14609" max="14848" width="9.1328125" style="1"/>
    <col min="14849" max="14849" width="16.1328125" style="1" customWidth="1"/>
    <col min="14850" max="14850" width="15.3984375" style="1" customWidth="1"/>
    <col min="14851" max="14851" width="10.73046875" style="1" customWidth="1"/>
    <col min="14852" max="14852" width="16.3984375" style="1" customWidth="1"/>
    <col min="14853" max="14853" width="11" style="1" customWidth="1"/>
    <col min="14854" max="14854" width="13.3984375" style="1" customWidth="1"/>
    <col min="14855" max="14855" width="20.53125" style="1" bestFit="1" customWidth="1"/>
    <col min="14856" max="14856" width="4.73046875" style="1" customWidth="1"/>
    <col min="14857" max="14857" width="1.265625" style="1" customWidth="1"/>
    <col min="14858" max="14858" width="4.73046875" style="1" bestFit="1" customWidth="1"/>
    <col min="14859" max="14859" width="107.19921875" style="1" bestFit="1" customWidth="1"/>
    <col min="14860" max="14860" width="2" style="1" customWidth="1"/>
    <col min="14861" max="14861" width="20.73046875" style="1" bestFit="1" customWidth="1"/>
    <col min="14862" max="14863" width="11" style="1" bestFit="1" customWidth="1"/>
    <col min="14864" max="14864" width="12.59765625" style="1" bestFit="1" customWidth="1"/>
    <col min="14865" max="15104" width="9.1328125" style="1"/>
    <col min="15105" max="15105" width="16.1328125" style="1" customWidth="1"/>
    <col min="15106" max="15106" width="15.3984375" style="1" customWidth="1"/>
    <col min="15107" max="15107" width="10.73046875" style="1" customWidth="1"/>
    <col min="15108" max="15108" width="16.3984375" style="1" customWidth="1"/>
    <col min="15109" max="15109" width="11" style="1" customWidth="1"/>
    <col min="15110" max="15110" width="13.3984375" style="1" customWidth="1"/>
    <col min="15111" max="15111" width="20.53125" style="1" bestFit="1" customWidth="1"/>
    <col min="15112" max="15112" width="4.73046875" style="1" customWidth="1"/>
    <col min="15113" max="15113" width="1.265625" style="1" customWidth="1"/>
    <col min="15114" max="15114" width="4.73046875" style="1" bestFit="1" customWidth="1"/>
    <col min="15115" max="15115" width="107.19921875" style="1" bestFit="1" customWidth="1"/>
    <col min="15116" max="15116" width="2" style="1" customWidth="1"/>
    <col min="15117" max="15117" width="20.73046875" style="1" bestFit="1" customWidth="1"/>
    <col min="15118" max="15119" width="11" style="1" bestFit="1" customWidth="1"/>
    <col min="15120" max="15120" width="12.59765625" style="1" bestFit="1" customWidth="1"/>
    <col min="15121" max="15360" width="9.1328125" style="1"/>
    <col min="15361" max="15361" width="16.1328125" style="1" customWidth="1"/>
    <col min="15362" max="15362" width="15.3984375" style="1" customWidth="1"/>
    <col min="15363" max="15363" width="10.73046875" style="1" customWidth="1"/>
    <col min="15364" max="15364" width="16.3984375" style="1" customWidth="1"/>
    <col min="15365" max="15365" width="11" style="1" customWidth="1"/>
    <col min="15366" max="15366" width="13.3984375" style="1" customWidth="1"/>
    <col min="15367" max="15367" width="20.53125" style="1" bestFit="1" customWidth="1"/>
    <col min="15368" max="15368" width="4.73046875" style="1" customWidth="1"/>
    <col min="15369" max="15369" width="1.265625" style="1" customWidth="1"/>
    <col min="15370" max="15370" width="4.73046875" style="1" bestFit="1" customWidth="1"/>
    <col min="15371" max="15371" width="107.19921875" style="1" bestFit="1" customWidth="1"/>
    <col min="15372" max="15372" width="2" style="1" customWidth="1"/>
    <col min="15373" max="15373" width="20.73046875" style="1" bestFit="1" customWidth="1"/>
    <col min="15374" max="15375" width="11" style="1" bestFit="1" customWidth="1"/>
    <col min="15376" max="15376" width="12.59765625" style="1" bestFit="1" customWidth="1"/>
    <col min="15377" max="15616" width="9.1328125" style="1"/>
    <col min="15617" max="15617" width="16.1328125" style="1" customWidth="1"/>
    <col min="15618" max="15618" width="15.3984375" style="1" customWidth="1"/>
    <col min="15619" max="15619" width="10.73046875" style="1" customWidth="1"/>
    <col min="15620" max="15620" width="16.3984375" style="1" customWidth="1"/>
    <col min="15621" max="15621" width="11" style="1" customWidth="1"/>
    <col min="15622" max="15622" width="13.3984375" style="1" customWidth="1"/>
    <col min="15623" max="15623" width="20.53125" style="1" bestFit="1" customWidth="1"/>
    <col min="15624" max="15624" width="4.73046875" style="1" customWidth="1"/>
    <col min="15625" max="15625" width="1.265625" style="1" customWidth="1"/>
    <col min="15626" max="15626" width="4.73046875" style="1" bestFit="1" customWidth="1"/>
    <col min="15627" max="15627" width="107.19921875" style="1" bestFit="1" customWidth="1"/>
    <col min="15628" max="15628" width="2" style="1" customWidth="1"/>
    <col min="15629" max="15629" width="20.73046875" style="1" bestFit="1" customWidth="1"/>
    <col min="15630" max="15631" width="11" style="1" bestFit="1" customWidth="1"/>
    <col min="15632" max="15632" width="12.59765625" style="1" bestFit="1" customWidth="1"/>
    <col min="15633" max="15872" width="9.1328125" style="1"/>
    <col min="15873" max="15873" width="16.1328125" style="1" customWidth="1"/>
    <col min="15874" max="15874" width="15.3984375" style="1" customWidth="1"/>
    <col min="15875" max="15875" width="10.73046875" style="1" customWidth="1"/>
    <col min="15876" max="15876" width="16.3984375" style="1" customWidth="1"/>
    <col min="15877" max="15877" width="11" style="1" customWidth="1"/>
    <col min="15878" max="15878" width="13.3984375" style="1" customWidth="1"/>
    <col min="15879" max="15879" width="20.53125" style="1" bestFit="1" customWidth="1"/>
    <col min="15880" max="15880" width="4.73046875" style="1" customWidth="1"/>
    <col min="15881" max="15881" width="1.265625" style="1" customWidth="1"/>
    <col min="15882" max="15882" width="4.73046875" style="1" bestFit="1" customWidth="1"/>
    <col min="15883" max="15883" width="107.19921875" style="1" bestFit="1" customWidth="1"/>
    <col min="15884" max="15884" width="2" style="1" customWidth="1"/>
    <col min="15885" max="15885" width="20.73046875" style="1" bestFit="1" customWidth="1"/>
    <col min="15886" max="15887" width="11" style="1" bestFit="1" customWidth="1"/>
    <col min="15888" max="15888" width="12.59765625" style="1" bestFit="1" customWidth="1"/>
    <col min="15889" max="16128" width="9.1328125" style="1"/>
    <col min="16129" max="16129" width="16.1328125" style="1" customWidth="1"/>
    <col min="16130" max="16130" width="15.3984375" style="1" customWidth="1"/>
    <col min="16131" max="16131" width="10.73046875" style="1" customWidth="1"/>
    <col min="16132" max="16132" width="16.3984375" style="1" customWidth="1"/>
    <col min="16133" max="16133" width="11" style="1" customWidth="1"/>
    <col min="16134" max="16134" width="13.3984375" style="1" customWidth="1"/>
    <col min="16135" max="16135" width="20.53125" style="1" bestFit="1" customWidth="1"/>
    <col min="16136" max="16136" width="4.73046875" style="1" customWidth="1"/>
    <col min="16137" max="16137" width="1.265625" style="1" customWidth="1"/>
    <col min="16138" max="16138" width="4.73046875" style="1" bestFit="1" customWidth="1"/>
    <col min="16139" max="16139" width="107.19921875" style="1" bestFit="1" customWidth="1"/>
    <col min="16140" max="16140" width="2" style="1" customWidth="1"/>
    <col min="16141" max="16141" width="20.73046875" style="1" bestFit="1" customWidth="1"/>
    <col min="16142" max="16143" width="11" style="1" bestFit="1" customWidth="1"/>
    <col min="16144" max="16144" width="12.59765625" style="1" bestFit="1" customWidth="1"/>
    <col min="16145" max="16384" width="9.1328125" style="1"/>
  </cols>
  <sheetData>
    <row r="1" spans="1:20" ht="13.15" x14ac:dyDescent="0.4">
      <c r="B1" s="2"/>
      <c r="C1" s="2"/>
      <c r="D1" s="3"/>
      <c r="E1" s="3"/>
      <c r="F1" s="3"/>
      <c r="G1" s="4"/>
      <c r="H1" s="5"/>
      <c r="I1" s="5"/>
      <c r="J1" s="2"/>
      <c r="K1" s="2"/>
      <c r="L1" s="2"/>
      <c r="M1" s="6"/>
      <c r="N1" s="6">
        <v>2021</v>
      </c>
      <c r="O1" s="6">
        <v>2021</v>
      </c>
      <c r="P1" s="6"/>
      <c r="Q1" s="7"/>
    </row>
    <row r="2" spans="1:20" ht="13.5" thickBot="1" x14ac:dyDescent="0.45">
      <c r="A2" s="2"/>
      <c r="C2" s="3" t="s">
        <v>0</v>
      </c>
      <c r="D2" s="3"/>
      <c r="E2" s="3"/>
      <c r="F2" s="4"/>
      <c r="G2" s="5"/>
      <c r="H2" s="5"/>
      <c r="I2" s="2"/>
      <c r="J2" s="2"/>
      <c r="K2" s="2"/>
      <c r="L2" s="2"/>
      <c r="M2" s="6"/>
      <c r="N2" s="6" t="s">
        <v>1</v>
      </c>
      <c r="O2" s="6" t="s">
        <v>2</v>
      </c>
      <c r="P2" s="6"/>
    </row>
    <row r="3" spans="1:20" ht="13.15" x14ac:dyDescent="0.4">
      <c r="A3" s="2"/>
      <c r="B3" s="2"/>
      <c r="C3" s="3"/>
      <c r="D3" s="3" t="s">
        <v>3</v>
      </c>
      <c r="E3" s="3"/>
      <c r="F3" s="4"/>
      <c r="G3" s="5"/>
      <c r="H3" s="5"/>
      <c r="I3" s="2"/>
      <c r="J3" s="2"/>
      <c r="K3" s="2"/>
      <c r="L3" s="2"/>
      <c r="M3" s="8" t="s">
        <v>4</v>
      </c>
      <c r="N3" s="9"/>
      <c r="O3" s="10"/>
      <c r="P3" s="11"/>
      <c r="R3" s="12"/>
    </row>
    <row r="4" spans="1:20" ht="13.15" x14ac:dyDescent="0.4">
      <c r="A4" s="2"/>
      <c r="B4" s="2"/>
      <c r="C4" s="3"/>
      <c r="D4" s="3" t="s">
        <v>5</v>
      </c>
      <c r="E4" s="3"/>
      <c r="F4" s="4"/>
      <c r="G4" s="5"/>
      <c r="H4" s="5"/>
      <c r="I4" s="2"/>
      <c r="J4" s="2"/>
      <c r="K4" s="2"/>
      <c r="L4" s="2"/>
      <c r="M4" s="13" t="s">
        <v>6</v>
      </c>
      <c r="N4" s="14">
        <f>13000-6500-3249.67+13000-6500</f>
        <v>9750.33</v>
      </c>
      <c r="O4" s="14">
        <v>0</v>
      </c>
      <c r="P4" s="15">
        <f t="shared" ref="P4:P14" si="0">+O4-N4</f>
        <v>-9750.33</v>
      </c>
    </row>
    <row r="5" spans="1:20" ht="13.15" x14ac:dyDescent="0.4">
      <c r="A5" s="3"/>
      <c r="B5" s="3"/>
      <c r="C5" s="16"/>
      <c r="D5" s="17">
        <v>2021</v>
      </c>
      <c r="E5" s="18"/>
      <c r="F5" s="17">
        <v>2021</v>
      </c>
      <c r="G5" s="19" t="s">
        <v>7</v>
      </c>
      <c r="H5" s="5"/>
      <c r="I5" s="2"/>
      <c r="J5" s="2"/>
      <c r="K5" s="2"/>
      <c r="L5" s="2"/>
      <c r="M5" s="13" t="s">
        <v>8</v>
      </c>
      <c r="N5" s="14">
        <v>0</v>
      </c>
      <c r="O5" s="14">
        <v>13000</v>
      </c>
      <c r="P5" s="15">
        <f t="shared" si="0"/>
        <v>13000</v>
      </c>
    </row>
    <row r="6" spans="1:20" ht="13.15" x14ac:dyDescent="0.4">
      <c r="A6" s="3"/>
      <c r="B6" s="3"/>
      <c r="C6" s="20"/>
      <c r="D6" s="21" t="s">
        <v>9</v>
      </c>
      <c r="E6" s="22"/>
      <c r="F6" s="22" t="s">
        <v>2</v>
      </c>
      <c r="G6" s="22" t="s">
        <v>10</v>
      </c>
      <c r="H6" s="5"/>
      <c r="I6" s="2"/>
      <c r="J6" s="23"/>
      <c r="K6" s="2" t="s">
        <v>11</v>
      </c>
      <c r="L6" s="2"/>
      <c r="M6" s="24" t="s">
        <v>12</v>
      </c>
      <c r="N6" s="14">
        <v>25000</v>
      </c>
      <c r="O6" s="14">
        <v>0</v>
      </c>
      <c r="P6" s="15">
        <f t="shared" si="0"/>
        <v>-25000</v>
      </c>
    </row>
    <row r="7" spans="1:20" ht="13.15" x14ac:dyDescent="0.4">
      <c r="A7" s="3" t="s">
        <v>13</v>
      </c>
      <c r="B7" s="3"/>
      <c r="C7" s="25"/>
      <c r="D7" s="25"/>
      <c r="E7" s="26"/>
      <c r="F7" s="26"/>
      <c r="G7" s="27" t="s">
        <v>9</v>
      </c>
      <c r="H7" s="5"/>
      <c r="I7" s="2"/>
      <c r="J7" s="23"/>
      <c r="K7" s="2"/>
      <c r="L7" s="2"/>
      <c r="M7" s="24" t="s">
        <v>14</v>
      </c>
      <c r="N7" s="14">
        <v>5525</v>
      </c>
      <c r="O7" s="14">
        <v>0</v>
      </c>
      <c r="P7" s="15">
        <f t="shared" si="0"/>
        <v>-5525</v>
      </c>
    </row>
    <row r="8" spans="1:20" ht="13.15" x14ac:dyDescent="0.4">
      <c r="A8" s="2"/>
      <c r="B8" s="2"/>
      <c r="C8" s="2"/>
      <c r="D8" s="2"/>
      <c r="E8" s="2"/>
      <c r="F8" s="28"/>
      <c r="G8" s="2"/>
      <c r="H8" s="2"/>
      <c r="I8" s="2"/>
      <c r="J8" s="23">
        <v>-1</v>
      </c>
      <c r="K8" s="2" t="s">
        <v>15</v>
      </c>
      <c r="L8" s="2"/>
      <c r="M8" s="29" t="s">
        <v>16</v>
      </c>
      <c r="N8" s="14">
        <v>7500</v>
      </c>
      <c r="O8" s="14">
        <v>12500</v>
      </c>
      <c r="P8" s="15">
        <f t="shared" si="0"/>
        <v>5000</v>
      </c>
    </row>
    <row r="9" spans="1:20" ht="13.15" x14ac:dyDescent="0.4">
      <c r="A9" s="23" t="s">
        <v>17</v>
      </c>
      <c r="B9" s="23"/>
      <c r="C9" s="23"/>
      <c r="D9" s="23">
        <f>[1]Oct!U35</f>
        <v>269300.32999999996</v>
      </c>
      <c r="E9" s="23"/>
      <c r="F9" s="23">
        <f>[1]Oct!V35</f>
        <v>252000</v>
      </c>
      <c r="G9" s="23">
        <f>+D9-F9</f>
        <v>17300.329999999958</v>
      </c>
      <c r="H9" s="23">
        <v>-1</v>
      </c>
      <c r="I9" s="2"/>
      <c r="J9" s="23"/>
      <c r="K9" s="2" t="s">
        <v>18</v>
      </c>
      <c r="L9" s="2"/>
      <c r="M9" s="30" t="s">
        <v>19</v>
      </c>
      <c r="N9" s="14">
        <v>0</v>
      </c>
      <c r="O9" s="14">
        <v>10500</v>
      </c>
      <c r="P9" s="15">
        <f t="shared" si="0"/>
        <v>10500</v>
      </c>
    </row>
    <row r="10" spans="1:20" ht="13.15" x14ac:dyDescent="0.4">
      <c r="A10" s="31" t="s">
        <v>20</v>
      </c>
      <c r="B10" s="23"/>
      <c r="C10" s="23"/>
      <c r="D10" s="23">
        <f>[1]Oct!U34</f>
        <v>88000</v>
      </c>
      <c r="E10" s="23"/>
      <c r="F10" s="23">
        <f>[1]Oct!V34</f>
        <v>75000</v>
      </c>
      <c r="G10" s="23">
        <f>+D10-F10</f>
        <v>13000</v>
      </c>
      <c r="H10" s="23">
        <v>-2</v>
      </c>
      <c r="I10" s="2"/>
      <c r="J10" s="23"/>
      <c r="K10" s="2" t="s">
        <v>21</v>
      </c>
      <c r="L10" s="2"/>
      <c r="M10" s="32" t="s">
        <v>22</v>
      </c>
      <c r="N10" s="14">
        <v>0</v>
      </c>
      <c r="O10" s="33">
        <v>0</v>
      </c>
      <c r="P10" s="15">
        <f t="shared" si="0"/>
        <v>0</v>
      </c>
    </row>
    <row r="11" spans="1:20" ht="13.15" x14ac:dyDescent="0.4">
      <c r="A11" s="31" t="s">
        <v>23</v>
      </c>
      <c r="B11" s="23"/>
      <c r="C11" s="23"/>
      <c r="D11" s="23">
        <f>[1]Oct!U33</f>
        <v>587583</v>
      </c>
      <c r="E11" s="23"/>
      <c r="F11" s="23">
        <f>[1]Oct!V33</f>
        <v>729000</v>
      </c>
      <c r="G11" s="23">
        <f>+D11-F11</f>
        <v>-141417</v>
      </c>
      <c r="H11" s="23">
        <v>-3</v>
      </c>
      <c r="I11" s="2"/>
      <c r="J11" s="23"/>
      <c r="K11" s="2" t="s">
        <v>24</v>
      </c>
      <c r="L11" s="7"/>
      <c r="M11" s="24" t="s">
        <v>25</v>
      </c>
      <c r="N11" s="14">
        <v>5525</v>
      </c>
      <c r="O11" s="33">
        <v>0</v>
      </c>
      <c r="P11" s="15">
        <f t="shared" si="0"/>
        <v>-5525</v>
      </c>
    </row>
    <row r="12" spans="1:20" ht="13.15" x14ac:dyDescent="0.4">
      <c r="A12" s="23" t="s">
        <v>26</v>
      </c>
      <c r="B12" s="23"/>
      <c r="C12" s="23"/>
      <c r="D12" s="23">
        <f>+[1]Oct!U31</f>
        <v>10734.6</v>
      </c>
      <c r="E12" s="34"/>
      <c r="F12" s="23">
        <f>+[1]Oct!V42</f>
        <v>12000</v>
      </c>
      <c r="G12" s="23">
        <f>+D12-F12</f>
        <v>-1265.3999999999996</v>
      </c>
      <c r="H12" s="23"/>
      <c r="I12" s="35"/>
      <c r="J12" s="23"/>
      <c r="K12" s="2" t="s">
        <v>27</v>
      </c>
      <c r="L12" s="7"/>
      <c r="M12" s="36" t="s">
        <v>28</v>
      </c>
      <c r="N12" s="14">
        <v>6500</v>
      </c>
      <c r="O12" s="33">
        <v>0</v>
      </c>
      <c r="P12" s="15">
        <f t="shared" si="0"/>
        <v>-6500</v>
      </c>
    </row>
    <row r="13" spans="1:20" ht="13.15" x14ac:dyDescent="0.4">
      <c r="A13" s="3" t="s">
        <v>29</v>
      </c>
      <c r="B13" s="3"/>
      <c r="C13" s="37"/>
      <c r="D13" s="37">
        <f>SUM(D9:D12)</f>
        <v>955617.92999999993</v>
      </c>
      <c r="E13" s="37"/>
      <c r="F13" s="37">
        <f>SUM(F9:F12)</f>
        <v>1068000</v>
      </c>
      <c r="G13" s="38">
        <f>SUM(G9:G12)</f>
        <v>-112382.07000000004</v>
      </c>
      <c r="H13" s="23"/>
      <c r="I13" s="2"/>
      <c r="J13" s="23">
        <v>-2</v>
      </c>
      <c r="K13" s="2" t="s">
        <v>30</v>
      </c>
      <c r="L13" s="7"/>
      <c r="M13" s="39" t="s">
        <v>31</v>
      </c>
      <c r="N13" s="14">
        <v>0</v>
      </c>
      <c r="O13" s="33">
        <v>13000</v>
      </c>
      <c r="P13" s="15">
        <f t="shared" si="0"/>
        <v>13000</v>
      </c>
    </row>
    <row r="14" spans="1:20" ht="13.5" thickBot="1" x14ac:dyDescent="0.45">
      <c r="A14" s="40"/>
      <c r="B14" s="40"/>
      <c r="C14" s="40"/>
      <c r="D14" s="40"/>
      <c r="E14" s="40"/>
      <c r="F14" s="41"/>
      <c r="G14" s="40"/>
      <c r="H14" s="23"/>
      <c r="I14" s="2"/>
      <c r="J14" s="23"/>
      <c r="K14" s="2" t="s">
        <v>32</v>
      </c>
      <c r="L14" s="7"/>
      <c r="M14" s="24" t="s">
        <v>33</v>
      </c>
      <c r="N14" s="33">
        <v>6500</v>
      </c>
      <c r="O14" s="33">
        <v>0</v>
      </c>
      <c r="P14" s="15">
        <f t="shared" si="0"/>
        <v>-6500</v>
      </c>
    </row>
    <row r="15" spans="1:20" ht="13.5" thickBot="1" x14ac:dyDescent="0.45">
      <c r="A15" s="40"/>
      <c r="B15" s="40"/>
      <c r="C15" s="40"/>
      <c r="D15" s="40"/>
      <c r="E15" s="40"/>
      <c r="F15" s="41"/>
      <c r="G15" s="40"/>
      <c r="H15" s="23"/>
      <c r="I15" s="2"/>
      <c r="J15" s="23"/>
      <c r="K15" s="2" t="s">
        <v>34</v>
      </c>
      <c r="L15" s="2"/>
      <c r="M15" s="42" t="s">
        <v>35</v>
      </c>
      <c r="N15" s="43">
        <f>SUM(N4:N14)</f>
        <v>66300.33</v>
      </c>
      <c r="O15" s="43">
        <f>SUM(O4:O14)</f>
        <v>49000</v>
      </c>
      <c r="P15" s="44">
        <f>SUM(P4:P14)</f>
        <v>-17300.330000000002</v>
      </c>
      <c r="S15" s="7"/>
      <c r="T15" s="7"/>
    </row>
    <row r="16" spans="1:20" ht="13.15" x14ac:dyDescent="0.4">
      <c r="A16" s="23"/>
      <c r="B16" s="23"/>
      <c r="C16" s="18"/>
      <c r="D16" s="17">
        <v>2021</v>
      </c>
      <c r="E16" s="18"/>
      <c r="F16" s="17">
        <v>2021</v>
      </c>
      <c r="G16" s="19" t="s">
        <v>7</v>
      </c>
      <c r="H16" s="23"/>
      <c r="I16" s="2"/>
      <c r="J16" s="23">
        <v>-3</v>
      </c>
      <c r="K16" s="2" t="s">
        <v>36</v>
      </c>
      <c r="L16" s="2"/>
      <c r="M16" s="44"/>
      <c r="N16" s="44"/>
      <c r="O16" s="44"/>
      <c r="P16" s="44"/>
      <c r="R16" s="7"/>
    </row>
    <row r="17" spans="1:20" ht="13.5" thickBot="1" x14ac:dyDescent="0.45">
      <c r="A17" s="3"/>
      <c r="B17" s="23"/>
      <c r="C17" s="3"/>
      <c r="D17" s="21" t="s">
        <v>9</v>
      </c>
      <c r="E17" s="22"/>
      <c r="F17" s="22" t="s">
        <v>2</v>
      </c>
      <c r="G17" s="22" t="s">
        <v>10</v>
      </c>
      <c r="H17" s="23"/>
      <c r="J17" s="23"/>
      <c r="K17" s="2" t="s">
        <v>37</v>
      </c>
      <c r="L17" s="2"/>
      <c r="M17" s="44">
        <f>+N16-N15</f>
        <v>-66300.33</v>
      </c>
      <c r="N17" s="6" t="s">
        <v>1</v>
      </c>
      <c r="O17" s="6" t="s">
        <v>2</v>
      </c>
      <c r="P17" s="45"/>
      <c r="R17" s="7"/>
    </row>
    <row r="18" spans="1:20" ht="13.15" x14ac:dyDescent="0.4">
      <c r="A18" s="3" t="s">
        <v>38</v>
      </c>
      <c r="B18" s="23"/>
      <c r="C18" s="26"/>
      <c r="D18" s="25"/>
      <c r="E18" s="26"/>
      <c r="F18" s="26"/>
      <c r="G18" s="27" t="s">
        <v>9</v>
      </c>
      <c r="I18" s="2"/>
      <c r="J18" s="23"/>
      <c r="K18" s="2" t="s">
        <v>39</v>
      </c>
      <c r="L18" s="2"/>
      <c r="M18" s="8" t="s">
        <v>40</v>
      </c>
      <c r="N18" s="10"/>
      <c r="O18" s="10"/>
      <c r="P18" s="11"/>
      <c r="R18" s="7"/>
    </row>
    <row r="19" spans="1:20" ht="13.15" x14ac:dyDescent="0.4">
      <c r="A19" s="23" t="s">
        <v>41</v>
      </c>
      <c r="B19" s="23"/>
      <c r="C19" s="23"/>
      <c r="D19" s="31">
        <f>[1]Oct!U108+[1]Oct!U116+[1]Oct!U119+[1]Oct!U122+[1]Oct!U123+[1]Oct!U132+[1]Oct!U136</f>
        <v>218498.49</v>
      </c>
      <c r="E19" s="23"/>
      <c r="F19" s="23">
        <f>[1]Oct!V108+[1]Oct!V116+[1]Oct!V119+[1]Oct!V122+[1]Oct!V123+[1]Oct!V132+[1]Oct!V136+[1]Oct!V117+[1]Oct!V118</f>
        <v>344408.97000000003</v>
      </c>
      <c r="G19" s="23">
        <f>+D19-F19</f>
        <v>-125910.48000000004</v>
      </c>
      <c r="H19" s="23">
        <v>-4</v>
      </c>
      <c r="I19" s="35"/>
      <c r="J19" s="23"/>
      <c r="K19" s="2" t="s">
        <v>42</v>
      </c>
      <c r="L19" s="2"/>
      <c r="M19" s="46" t="s">
        <v>43</v>
      </c>
      <c r="N19" s="47">
        <v>8000</v>
      </c>
      <c r="O19" s="48">
        <v>10000</v>
      </c>
      <c r="P19" s="49">
        <f>+O19-N19</f>
        <v>2000</v>
      </c>
      <c r="R19" s="7"/>
    </row>
    <row r="20" spans="1:20" ht="13.15" x14ac:dyDescent="0.4">
      <c r="A20" s="23" t="s">
        <v>44</v>
      </c>
      <c r="B20" s="23"/>
      <c r="C20" s="23"/>
      <c r="D20" s="31">
        <f>[1]Oct!U164-[1]Oct!U156-D21+[1]Oct!U156</f>
        <v>655861.96</v>
      </c>
      <c r="E20" s="23"/>
      <c r="F20" s="23">
        <f>[1]Oct!V164-[1]Oct!V156-F21</f>
        <v>721213.8</v>
      </c>
      <c r="G20" s="23">
        <f>+D20-F20</f>
        <v>-65351.840000000084</v>
      </c>
      <c r="H20" s="23">
        <v>-5</v>
      </c>
      <c r="I20" s="2"/>
      <c r="J20" s="23"/>
      <c r="K20" s="2" t="s">
        <v>45</v>
      </c>
      <c r="L20" s="2"/>
      <c r="M20" s="36" t="s">
        <v>46</v>
      </c>
      <c r="N20" s="50">
        <v>5000</v>
      </c>
      <c r="O20" s="47">
        <v>0</v>
      </c>
      <c r="P20" s="49">
        <f>+O20-N20</f>
        <v>-5000</v>
      </c>
      <c r="R20" s="7"/>
    </row>
    <row r="21" spans="1:20" ht="13.15" x14ac:dyDescent="0.4">
      <c r="A21" s="23" t="s">
        <v>47</v>
      </c>
      <c r="C21" s="23"/>
      <c r="D21" s="31">
        <f>+[1]Oct!U145+[1]Oct!U161+[1]Oct!U162</f>
        <v>36000</v>
      </c>
      <c r="E21" s="31"/>
      <c r="F21" s="31">
        <f>+[1]Oct!V145+[1]Oct!V161+[1]Oct!V162</f>
        <v>52800</v>
      </c>
      <c r="G21" s="23">
        <f>+D21-F21</f>
        <v>-16800</v>
      </c>
      <c r="H21" s="23">
        <v>-6</v>
      </c>
      <c r="I21" s="40"/>
      <c r="J21" s="23"/>
      <c r="K21" s="2" t="s">
        <v>48</v>
      </c>
      <c r="L21" s="2"/>
      <c r="M21" s="30" t="s">
        <v>49</v>
      </c>
      <c r="N21" s="50">
        <v>0</v>
      </c>
      <c r="O21" s="48">
        <v>0</v>
      </c>
      <c r="P21" s="49">
        <f>+O21-N21</f>
        <v>0</v>
      </c>
      <c r="R21" s="7"/>
    </row>
    <row r="22" spans="1:20" ht="13.15" x14ac:dyDescent="0.4">
      <c r="A22" s="23" t="s">
        <v>50</v>
      </c>
      <c r="B22" s="23"/>
      <c r="C22" s="23"/>
      <c r="D22" s="23">
        <f>[1]Oct!U167</f>
        <v>30915.71</v>
      </c>
      <c r="E22" s="23"/>
      <c r="F22" s="23">
        <f>[1]Oct!V167</f>
        <v>150000</v>
      </c>
      <c r="G22" s="23">
        <f t="shared" ref="G22:G27" si="1">+D22-F22</f>
        <v>-119084.29000000001</v>
      </c>
      <c r="H22" s="23">
        <v>-7</v>
      </c>
      <c r="I22" s="40"/>
      <c r="J22" s="23"/>
      <c r="K22" s="2" t="s">
        <v>51</v>
      </c>
      <c r="L22" s="2"/>
      <c r="M22" s="30" t="s">
        <v>52</v>
      </c>
      <c r="N22" s="50">
        <v>0</v>
      </c>
      <c r="O22" s="48">
        <v>0</v>
      </c>
      <c r="P22" s="49">
        <f>+O22-N22</f>
        <v>0</v>
      </c>
      <c r="R22" s="7"/>
    </row>
    <row r="23" spans="1:20" ht="13.5" thickBot="1" x14ac:dyDescent="0.45">
      <c r="A23" s="23" t="s">
        <v>53</v>
      </c>
      <c r="B23" s="23"/>
      <c r="C23" s="23"/>
      <c r="D23" s="23">
        <f>[1]Oct!U173</f>
        <v>10120</v>
      </c>
      <c r="E23" s="23"/>
      <c r="F23" s="23">
        <f>[1]Oct!V173</f>
        <v>29880</v>
      </c>
      <c r="G23" s="23">
        <f t="shared" si="1"/>
        <v>-19760</v>
      </c>
      <c r="H23" s="23">
        <v>-8</v>
      </c>
      <c r="I23" s="40"/>
      <c r="J23" s="23"/>
      <c r="K23" s="2" t="s">
        <v>54</v>
      </c>
      <c r="L23" s="2"/>
      <c r="M23" s="13" t="s">
        <v>55</v>
      </c>
      <c r="N23" s="50">
        <v>10000</v>
      </c>
      <c r="O23" s="47">
        <v>0</v>
      </c>
      <c r="P23" s="49">
        <f>+O23-N23</f>
        <v>-10000</v>
      </c>
      <c r="R23" s="7"/>
    </row>
    <row r="24" spans="1:20" ht="13.5" thickBot="1" x14ac:dyDescent="0.45">
      <c r="A24" s="23" t="s">
        <v>56</v>
      </c>
      <c r="B24" s="23"/>
      <c r="C24" s="23"/>
      <c r="D24" s="23">
        <f>[1]Oct!U174</f>
        <v>9085.43</v>
      </c>
      <c r="E24" s="23"/>
      <c r="F24" s="23">
        <f>[1]Oct!V174</f>
        <v>15000</v>
      </c>
      <c r="G24" s="23">
        <f t="shared" si="1"/>
        <v>-5914.57</v>
      </c>
      <c r="H24" s="23">
        <v>-9</v>
      </c>
      <c r="I24" s="40"/>
      <c r="J24" s="23"/>
      <c r="K24" s="2" t="s">
        <v>57</v>
      </c>
      <c r="L24" s="2"/>
      <c r="M24" s="51" t="s">
        <v>35</v>
      </c>
      <c r="N24" s="52">
        <f>SUM(N19:N23)</f>
        <v>23000</v>
      </c>
      <c r="O24" s="53">
        <f>SUM(O19:O23)</f>
        <v>10000</v>
      </c>
      <c r="P24" s="44">
        <f>SUM(P19:P23)</f>
        <v>-13000</v>
      </c>
      <c r="R24" s="7"/>
    </row>
    <row r="25" spans="1:20" ht="13.15" x14ac:dyDescent="0.4">
      <c r="A25" s="23" t="s">
        <v>58</v>
      </c>
      <c r="B25" s="23"/>
      <c r="C25" s="23"/>
      <c r="D25" s="23">
        <f>[1]Oct!U43+[1]Oct!U98+[1]Oct!U121+[1]Oct!U124+[1]Oct!U177-D24-D23+[1]Oct!U117+[1]Oct!U118</f>
        <v>33446.810000000005</v>
      </c>
      <c r="E25" s="23"/>
      <c r="F25" s="23">
        <f>[1]Oct!V43+[1]Oct!V98+[1]Oct!V121+[1]Oct!V124+[1]Oct!V177-F24-F23</f>
        <v>63388</v>
      </c>
      <c r="G25" s="23">
        <f t="shared" si="1"/>
        <v>-29941.189999999995</v>
      </c>
      <c r="H25" s="23">
        <v>-10</v>
      </c>
      <c r="I25" s="40"/>
      <c r="J25" s="23">
        <v>-4</v>
      </c>
      <c r="K25" s="2" t="s">
        <v>59</v>
      </c>
      <c r="M25" s="6"/>
      <c r="N25" s="44">
        <f>'P&amp;G 2021'!O10</f>
        <v>0</v>
      </c>
      <c r="O25" s="44">
        <f>+[1]Oct!AG34</f>
        <v>0</v>
      </c>
      <c r="P25" s="44"/>
      <c r="S25" s="7"/>
      <c r="T25" s="7"/>
    </row>
    <row r="26" spans="1:20" ht="13.15" x14ac:dyDescent="0.4">
      <c r="A26" s="23" t="s">
        <v>60</v>
      </c>
      <c r="B26" s="23"/>
      <c r="C26" s="23"/>
      <c r="D26" s="23">
        <f>[1]Oct!U53</f>
        <v>5000</v>
      </c>
      <c r="E26" s="23"/>
      <c r="F26" s="23">
        <f>[1]Oct!V53</f>
        <v>5000</v>
      </c>
      <c r="G26" s="23">
        <f t="shared" si="1"/>
        <v>0</v>
      </c>
      <c r="H26" s="23"/>
      <c r="I26" s="40"/>
      <c r="J26" s="23"/>
      <c r="K26" s="2" t="s">
        <v>61</v>
      </c>
      <c r="L26" s="2"/>
      <c r="M26" s="44"/>
      <c r="N26" s="6"/>
      <c r="O26" s="6"/>
      <c r="P26" s="6"/>
      <c r="S26" s="7"/>
      <c r="T26" s="7"/>
    </row>
    <row r="27" spans="1:20" ht="13.5" thickBot="1" x14ac:dyDescent="0.45">
      <c r="A27" s="23" t="s">
        <v>62</v>
      </c>
      <c r="B27" s="23"/>
      <c r="C27" s="23"/>
      <c r="D27" s="23">
        <f>[1]Oct!U54</f>
        <v>775.00000000000011</v>
      </c>
      <c r="E27" s="23"/>
      <c r="F27" s="23">
        <f>[1]Oct!V54</f>
        <v>2895</v>
      </c>
      <c r="G27" s="23">
        <f t="shared" si="1"/>
        <v>-2120</v>
      </c>
      <c r="H27" s="40"/>
      <c r="I27" s="40"/>
      <c r="J27" s="23">
        <v>-5</v>
      </c>
      <c r="K27" s="2" t="s">
        <v>63</v>
      </c>
      <c r="L27" s="7"/>
      <c r="M27" s="44"/>
      <c r="N27" s="6" t="s">
        <v>1</v>
      </c>
      <c r="O27" s="6" t="s">
        <v>2</v>
      </c>
      <c r="P27" s="6"/>
      <c r="R27" s="7"/>
    </row>
    <row r="28" spans="1:20" ht="13.15" x14ac:dyDescent="0.4">
      <c r="A28" s="3" t="s">
        <v>64</v>
      </c>
      <c r="B28" s="23"/>
      <c r="C28" s="38"/>
      <c r="D28" s="38">
        <f>SUM(D19:D27)</f>
        <v>999703.4</v>
      </c>
      <c r="E28" s="38"/>
      <c r="F28" s="37">
        <f>SUM(F19:F27)</f>
        <v>1384585.77</v>
      </c>
      <c r="G28" s="38">
        <f>SUM(G19:G27)</f>
        <v>-384882.37000000011</v>
      </c>
      <c r="H28" s="40"/>
      <c r="I28" s="40"/>
      <c r="J28" s="23"/>
      <c r="K28" s="2" t="s">
        <v>65</v>
      </c>
      <c r="L28" s="7"/>
      <c r="M28" s="8" t="s">
        <v>66</v>
      </c>
      <c r="N28" s="10"/>
      <c r="O28" s="10"/>
      <c r="P28" s="54"/>
      <c r="R28" s="7"/>
    </row>
    <row r="29" spans="1:20" ht="13.15" x14ac:dyDescent="0.4">
      <c r="A29" s="3"/>
      <c r="B29" s="23"/>
      <c r="C29" s="55"/>
      <c r="D29" s="55"/>
      <c r="E29" s="55"/>
      <c r="F29" s="56"/>
      <c r="G29" s="55"/>
      <c r="H29" s="40"/>
      <c r="I29" s="40"/>
      <c r="J29" s="23"/>
      <c r="K29" s="2" t="s">
        <v>67</v>
      </c>
      <c r="L29" s="7"/>
      <c r="M29" s="57" t="s">
        <v>68</v>
      </c>
      <c r="N29" s="58">
        <v>0</v>
      </c>
      <c r="O29" s="58">
        <v>15000</v>
      </c>
      <c r="P29" s="59">
        <f t="shared" ref="P29:P61" si="2">+O29-N29</f>
        <v>15000</v>
      </c>
      <c r="Q29" s="1">
        <v>1</v>
      </c>
      <c r="R29" s="7"/>
    </row>
    <row r="30" spans="1:20" ht="13.15" x14ac:dyDescent="0.4">
      <c r="A30" s="3" t="s">
        <v>69</v>
      </c>
      <c r="B30" s="23"/>
      <c r="C30" s="38"/>
      <c r="D30" s="38">
        <f>+D13-D28</f>
        <v>-44085.470000000088</v>
      </c>
      <c r="E30" s="38" t="s">
        <v>70</v>
      </c>
      <c r="F30" s="38">
        <f>+F13-F28</f>
        <v>-316585.77</v>
      </c>
      <c r="G30" s="38">
        <f>+G13-G28</f>
        <v>272500.30000000005</v>
      </c>
      <c r="H30" s="40"/>
      <c r="I30" s="40"/>
      <c r="J30" s="23"/>
      <c r="K30" s="2" t="s">
        <v>71</v>
      </c>
      <c r="L30" s="7"/>
      <c r="M30" s="60" t="s">
        <v>72</v>
      </c>
      <c r="N30" s="61">
        <v>0</v>
      </c>
      <c r="O30" s="62">
        <v>15000</v>
      </c>
      <c r="P30" s="59">
        <f t="shared" si="2"/>
        <v>15000</v>
      </c>
      <c r="Q30" s="1">
        <v>1</v>
      </c>
      <c r="R30" s="7"/>
    </row>
    <row r="31" spans="1:20" ht="13.15" x14ac:dyDescent="0.4">
      <c r="A31" s="3"/>
      <c r="B31" s="23"/>
      <c r="C31" s="55"/>
      <c r="D31" s="55"/>
      <c r="E31" s="55"/>
      <c r="F31" s="56"/>
      <c r="G31" s="55"/>
      <c r="H31" s="40"/>
      <c r="I31" s="40"/>
      <c r="J31" s="23"/>
      <c r="K31" s="2" t="s">
        <v>73</v>
      </c>
      <c r="L31" s="2"/>
      <c r="M31" s="39" t="s">
        <v>74</v>
      </c>
      <c r="N31" s="61">
        <v>0</v>
      </c>
      <c r="O31" s="61">
        <v>15000</v>
      </c>
      <c r="P31" s="59">
        <f t="shared" si="2"/>
        <v>15000</v>
      </c>
      <c r="Q31" s="1">
        <v>2</v>
      </c>
      <c r="S31" s="7"/>
      <c r="T31" s="7"/>
    </row>
    <row r="32" spans="1:20" ht="13.15" x14ac:dyDescent="0.4">
      <c r="A32" s="63" t="s">
        <v>75</v>
      </c>
      <c r="B32" s="31"/>
      <c r="C32" s="64"/>
      <c r="D32" s="64"/>
      <c r="E32" s="64"/>
      <c r="F32" s="65"/>
      <c r="G32" s="64"/>
      <c r="H32" s="40"/>
      <c r="I32" s="40"/>
      <c r="J32" s="23"/>
      <c r="K32" s="2" t="s">
        <v>76</v>
      </c>
      <c r="M32" s="46" t="s">
        <v>77</v>
      </c>
      <c r="N32" s="62">
        <v>10000</v>
      </c>
      <c r="O32" s="66">
        <v>0</v>
      </c>
      <c r="P32" s="59">
        <f t="shared" si="2"/>
        <v>-10000</v>
      </c>
      <c r="R32" s="7">
        <v>8</v>
      </c>
      <c r="S32" s="7"/>
      <c r="T32" s="7"/>
    </row>
    <row r="33" spans="1:20" ht="13.15" x14ac:dyDescent="0.4">
      <c r="A33" s="31" t="s">
        <v>78</v>
      </c>
      <c r="B33" s="31"/>
      <c r="C33" s="31"/>
      <c r="D33" s="67">
        <f>[1]Oct!U30</f>
        <v>1335359.75</v>
      </c>
      <c r="E33" s="31"/>
      <c r="F33" s="67">
        <f>[1]Oct!V30</f>
        <v>1886680</v>
      </c>
      <c r="G33" s="31">
        <f>+D33-F33</f>
        <v>-551320.25</v>
      </c>
      <c r="H33" s="40"/>
      <c r="I33" s="40"/>
      <c r="J33" s="23">
        <v>-6</v>
      </c>
      <c r="K33" s="2" t="s">
        <v>79</v>
      </c>
      <c r="M33" s="24" t="s">
        <v>80</v>
      </c>
      <c r="N33" s="61">
        <v>6000</v>
      </c>
      <c r="O33" s="61">
        <v>0</v>
      </c>
      <c r="P33" s="59">
        <f t="shared" si="2"/>
        <v>-6000</v>
      </c>
      <c r="Q33" s="1">
        <v>1</v>
      </c>
      <c r="R33" s="7"/>
      <c r="S33" s="7"/>
      <c r="T33" s="7"/>
    </row>
    <row r="34" spans="1:20" ht="13.15" x14ac:dyDescent="0.4">
      <c r="A34" s="31" t="s">
        <v>81</v>
      </c>
      <c r="B34" s="31"/>
      <c r="C34" s="68"/>
      <c r="D34" s="69">
        <f>-[1]Oct!U97-[1]Oct!U52-[1]Oct!U44-[1]Oct!U99-[1]Oct!U100</f>
        <v>-881695.83000000019</v>
      </c>
      <c r="E34" s="68"/>
      <c r="F34" s="69">
        <f>-[1]Oct!V97-[1]Oct!V52-[1]Oct!V156-[1]Oct!V44-[1]Oct!V99-[1]Oct!V100</f>
        <v>-1545882</v>
      </c>
      <c r="G34" s="31">
        <f>+D34-F34</f>
        <v>664186.16999999981</v>
      </c>
      <c r="H34" s="40"/>
      <c r="I34" s="40"/>
      <c r="J34" s="23"/>
      <c r="K34" s="2" t="s">
        <v>82</v>
      </c>
      <c r="M34" s="24" t="s">
        <v>83</v>
      </c>
      <c r="N34" s="61">
        <v>1500</v>
      </c>
      <c r="O34" s="61">
        <v>0</v>
      </c>
      <c r="P34" s="59">
        <f t="shared" si="2"/>
        <v>-1500</v>
      </c>
      <c r="Q34" s="1">
        <v>8</v>
      </c>
      <c r="R34" s="7"/>
      <c r="S34" s="7"/>
      <c r="T34" s="7"/>
    </row>
    <row r="35" spans="1:20" ht="13.15" x14ac:dyDescent="0.4">
      <c r="A35" s="63" t="s">
        <v>84</v>
      </c>
      <c r="B35" s="31"/>
      <c r="C35" s="70"/>
      <c r="D35" s="70">
        <f>SUM(D33:D34)</f>
        <v>453663.91999999981</v>
      </c>
      <c r="E35" s="70" t="s">
        <v>70</v>
      </c>
      <c r="F35" s="70">
        <f>SUM(F33:F34)</f>
        <v>340798</v>
      </c>
      <c r="G35" s="70">
        <f>SUM(G33:G34)</f>
        <v>112865.91999999981</v>
      </c>
      <c r="H35" s="23">
        <v>-11</v>
      </c>
      <c r="I35" s="40"/>
      <c r="J35" s="23">
        <v>-7</v>
      </c>
      <c r="K35" s="2" t="s">
        <v>85</v>
      </c>
      <c r="M35" s="24" t="s">
        <v>86</v>
      </c>
      <c r="N35" s="61">
        <v>4000</v>
      </c>
      <c r="O35" s="61">
        <v>0</v>
      </c>
      <c r="P35" s="59">
        <f t="shared" si="2"/>
        <v>-4000</v>
      </c>
      <c r="Q35" s="1">
        <v>9</v>
      </c>
      <c r="R35" s="7"/>
      <c r="S35" s="7"/>
      <c r="T35" s="7"/>
    </row>
    <row r="36" spans="1:20" ht="13.15" x14ac:dyDescent="0.4">
      <c r="A36" s="23"/>
      <c r="B36" s="23"/>
      <c r="C36" s="23"/>
      <c r="D36" s="31"/>
      <c r="E36" s="23"/>
      <c r="F36" s="23"/>
      <c r="G36" s="23"/>
      <c r="H36" s="40"/>
      <c r="I36" s="40"/>
      <c r="J36" s="23">
        <v>-8</v>
      </c>
      <c r="K36" s="2" t="s">
        <v>87</v>
      </c>
      <c r="M36" s="24" t="s">
        <v>88</v>
      </c>
      <c r="N36" s="61">
        <v>2250</v>
      </c>
      <c r="O36" s="61">
        <v>0</v>
      </c>
      <c r="P36" s="59">
        <f t="shared" si="2"/>
        <v>-2250</v>
      </c>
      <c r="Q36" s="1">
        <v>10</v>
      </c>
      <c r="R36" s="7"/>
      <c r="S36" s="7"/>
      <c r="T36" s="7"/>
    </row>
    <row r="37" spans="1:20" ht="13.5" thickBot="1" x14ac:dyDescent="0.45">
      <c r="A37" s="3" t="s">
        <v>89</v>
      </c>
      <c r="B37" s="23"/>
      <c r="C37" s="71"/>
      <c r="D37" s="71">
        <f>+D30+D35</f>
        <v>409578.44999999972</v>
      </c>
      <c r="E37" s="71" t="s">
        <v>70</v>
      </c>
      <c r="F37" s="71">
        <f>+F30+F35</f>
        <v>24212.229999999981</v>
      </c>
      <c r="G37" s="71">
        <f>+G30+G35</f>
        <v>385366.21999999986</v>
      </c>
      <c r="H37" s="40"/>
      <c r="I37" s="40"/>
      <c r="J37" s="23">
        <v>-9</v>
      </c>
      <c r="K37" s="2" t="s">
        <v>90</v>
      </c>
      <c r="M37" s="24" t="s">
        <v>91</v>
      </c>
      <c r="N37" s="61">
        <v>2000</v>
      </c>
      <c r="O37" s="61">
        <v>0</v>
      </c>
      <c r="P37" s="59">
        <f t="shared" si="2"/>
        <v>-2000</v>
      </c>
      <c r="Q37" s="1">
        <v>7</v>
      </c>
      <c r="R37" s="7"/>
      <c r="S37" s="7"/>
      <c r="T37" s="7"/>
    </row>
    <row r="38" spans="1:20" ht="13.5" thickTop="1" x14ac:dyDescent="0.4">
      <c r="A38" s="40"/>
      <c r="B38" s="40"/>
      <c r="C38" s="40"/>
      <c r="D38" s="40" t="s">
        <v>70</v>
      </c>
      <c r="E38" s="40"/>
      <c r="F38" s="41" t="s">
        <v>70</v>
      </c>
      <c r="G38" s="40"/>
      <c r="I38" s="40"/>
      <c r="J38" s="23">
        <v>-10</v>
      </c>
      <c r="K38" s="2" t="s">
        <v>92</v>
      </c>
      <c r="M38" s="72" t="s">
        <v>93</v>
      </c>
      <c r="N38" s="73">
        <v>0</v>
      </c>
      <c r="O38" s="73">
        <v>8000</v>
      </c>
      <c r="P38" s="59">
        <f t="shared" si="2"/>
        <v>8000</v>
      </c>
      <c r="Q38" s="1">
        <v>2</v>
      </c>
      <c r="R38" s="7"/>
      <c r="S38" s="7"/>
      <c r="T38" s="7"/>
    </row>
    <row r="39" spans="1:20" ht="13.15" x14ac:dyDescent="0.4">
      <c r="A39" s="2"/>
      <c r="B39" s="40"/>
      <c r="C39" s="40"/>
      <c r="D39" s="40">
        <f>[1]Oct!U181</f>
        <v>409578.45</v>
      </c>
      <c r="E39" s="40"/>
      <c r="F39" s="40">
        <v>24212.23</v>
      </c>
      <c r="G39" s="40">
        <f>+D39-F39</f>
        <v>385366.22000000003</v>
      </c>
      <c r="I39" s="40"/>
      <c r="J39" s="23"/>
      <c r="K39" s="2" t="s">
        <v>94</v>
      </c>
      <c r="M39" s="46" t="s">
        <v>95</v>
      </c>
      <c r="N39" s="73">
        <v>3000</v>
      </c>
      <c r="O39" s="73">
        <v>6000</v>
      </c>
      <c r="P39" s="59">
        <f t="shared" si="2"/>
        <v>3000</v>
      </c>
      <c r="Q39" s="1">
        <v>5</v>
      </c>
      <c r="R39" s="7"/>
      <c r="S39" s="7"/>
      <c r="T39" s="7"/>
    </row>
    <row r="40" spans="1:20" ht="13.15" x14ac:dyDescent="0.4">
      <c r="C40" s="7"/>
      <c r="D40" s="74">
        <f>+D39-D37</f>
        <v>0</v>
      </c>
      <c r="F40" s="75">
        <f>+F39-F37</f>
        <v>0</v>
      </c>
      <c r="I40" s="40"/>
      <c r="J40" s="23">
        <v>-11</v>
      </c>
      <c r="K40" s="2" t="s">
        <v>96</v>
      </c>
      <c r="M40" s="46" t="s">
        <v>97</v>
      </c>
      <c r="N40" s="73">
        <v>15000</v>
      </c>
      <c r="O40" s="73">
        <v>20000</v>
      </c>
      <c r="P40" s="59">
        <f t="shared" si="2"/>
        <v>5000</v>
      </c>
      <c r="Q40" s="1">
        <v>4</v>
      </c>
    </row>
    <row r="41" spans="1:20" ht="13.15" x14ac:dyDescent="0.4">
      <c r="D41" s="75">
        <v>429578</v>
      </c>
      <c r="E41" s="74"/>
      <c r="F41" s="76"/>
      <c r="G41" s="76"/>
      <c r="J41" s="23"/>
      <c r="K41" s="2" t="s">
        <v>98</v>
      </c>
      <c r="M41" s="24" t="s">
        <v>99</v>
      </c>
      <c r="N41" s="73">
        <v>5333</v>
      </c>
      <c r="O41" s="73">
        <v>0</v>
      </c>
      <c r="P41" s="59">
        <f t="shared" si="2"/>
        <v>-5333</v>
      </c>
      <c r="Q41" s="1">
        <v>4</v>
      </c>
    </row>
    <row r="42" spans="1:20" ht="13.15" x14ac:dyDescent="0.4">
      <c r="D42" s="74">
        <f>+D41-D39</f>
        <v>19999.549999999988</v>
      </c>
      <c r="E42" s="74"/>
      <c r="F42" s="77"/>
      <c r="G42" s="76"/>
      <c r="J42" s="2"/>
      <c r="K42" s="78" t="s">
        <v>100</v>
      </c>
      <c r="M42" s="46" t="s">
        <v>101</v>
      </c>
      <c r="N42" s="62">
        <v>10000</v>
      </c>
      <c r="O42" s="66">
        <v>0</v>
      </c>
      <c r="P42" s="59">
        <f t="shared" si="2"/>
        <v>-10000</v>
      </c>
      <c r="Q42" s="1">
        <v>1</v>
      </c>
    </row>
    <row r="43" spans="1:20" ht="13.15" x14ac:dyDescent="0.4">
      <c r="C43" s="1">
        <v>2020</v>
      </c>
      <c r="D43" s="75">
        <v>1741429</v>
      </c>
      <c r="F43" s="76"/>
      <c r="J43" s="2"/>
      <c r="K43" s="79"/>
      <c r="M43" s="80" t="s">
        <v>102</v>
      </c>
      <c r="N43" s="62">
        <v>7500</v>
      </c>
      <c r="O43" s="62">
        <v>15000</v>
      </c>
      <c r="P43" s="59">
        <f t="shared" si="2"/>
        <v>7500</v>
      </c>
      <c r="Q43" s="1">
        <v>2</v>
      </c>
    </row>
    <row r="44" spans="1:20" ht="13.15" x14ac:dyDescent="0.4">
      <c r="F44" s="1"/>
      <c r="J44" s="23"/>
      <c r="K44" s="2"/>
      <c r="M44" s="81" t="s">
        <v>103</v>
      </c>
      <c r="N44" s="73">
        <v>0</v>
      </c>
      <c r="O44" s="73">
        <v>12000</v>
      </c>
      <c r="P44" s="59">
        <f t="shared" si="2"/>
        <v>12000</v>
      </c>
      <c r="Q44" s="1">
        <v>6</v>
      </c>
    </row>
    <row r="45" spans="1:20" ht="13.15" x14ac:dyDescent="0.4">
      <c r="C45" s="1">
        <v>2021</v>
      </c>
      <c r="D45" s="74">
        <f>+D43+D37</f>
        <v>2151007.4499999997</v>
      </c>
      <c r="F45" s="1"/>
      <c r="K45" s="2"/>
      <c r="M45" s="46" t="s">
        <v>104</v>
      </c>
      <c r="N45" s="73">
        <v>20000</v>
      </c>
      <c r="O45" s="82">
        <v>0</v>
      </c>
      <c r="P45" s="59">
        <f t="shared" si="2"/>
        <v>-20000</v>
      </c>
    </row>
    <row r="46" spans="1:20" x14ac:dyDescent="0.35">
      <c r="F46" s="1"/>
      <c r="M46" s="81" t="s">
        <v>105</v>
      </c>
      <c r="N46" s="73">
        <v>0</v>
      </c>
      <c r="O46" s="73">
        <v>0</v>
      </c>
      <c r="P46" s="59">
        <f t="shared" si="2"/>
        <v>0</v>
      </c>
      <c r="Q46" s="1">
        <v>6</v>
      </c>
    </row>
    <row r="47" spans="1:20" x14ac:dyDescent="0.35">
      <c r="A47" s="83"/>
      <c r="F47" s="1"/>
      <c r="M47" s="24" t="s">
        <v>106</v>
      </c>
      <c r="N47" s="62">
        <v>2500</v>
      </c>
      <c r="O47" s="62">
        <v>0</v>
      </c>
      <c r="P47" s="59">
        <f t="shared" si="2"/>
        <v>-2500</v>
      </c>
      <c r="Q47" s="1">
        <v>5</v>
      </c>
    </row>
    <row r="48" spans="1:20" ht="13.15" x14ac:dyDescent="0.4">
      <c r="A48" s="83" t="s">
        <v>107</v>
      </c>
      <c r="B48" s="2"/>
      <c r="C48" s="2"/>
      <c r="D48" s="2"/>
      <c r="E48" s="2"/>
      <c r="F48" s="2"/>
      <c r="G48" s="2"/>
      <c r="H48" s="2"/>
      <c r="I48" s="2"/>
      <c r="L48" s="2"/>
      <c r="M48" s="81" t="s">
        <v>108</v>
      </c>
      <c r="N48" s="73">
        <v>0</v>
      </c>
      <c r="O48" s="73">
        <v>20000</v>
      </c>
      <c r="P48" s="59">
        <f t="shared" si="2"/>
        <v>20000</v>
      </c>
      <c r="Q48" s="1">
        <v>1</v>
      </c>
    </row>
    <row r="49" spans="1:17" x14ac:dyDescent="0.35">
      <c r="A49" s="83" t="s">
        <v>109</v>
      </c>
      <c r="F49" s="1"/>
      <c r="M49" s="24" t="s">
        <v>110</v>
      </c>
      <c r="N49" s="73">
        <v>4000</v>
      </c>
      <c r="O49" s="73">
        <v>0</v>
      </c>
      <c r="P49" s="59">
        <f t="shared" si="2"/>
        <v>-4000</v>
      </c>
      <c r="Q49" s="1">
        <v>3</v>
      </c>
    </row>
    <row r="50" spans="1:17" x14ac:dyDescent="0.35">
      <c r="A50" s="83" t="s">
        <v>111</v>
      </c>
      <c r="F50" s="1"/>
      <c r="M50" s="84" t="s">
        <v>112</v>
      </c>
      <c r="N50" s="62">
        <v>0</v>
      </c>
      <c r="O50" s="62">
        <v>15000</v>
      </c>
      <c r="P50" s="59">
        <f t="shared" si="2"/>
        <v>15000</v>
      </c>
      <c r="Q50" s="1">
        <v>2</v>
      </c>
    </row>
    <row r="51" spans="1:17" ht="13.15" x14ac:dyDescent="0.4">
      <c r="A51" s="83" t="s">
        <v>113</v>
      </c>
      <c r="B51" s="85" t="s">
        <v>114</v>
      </c>
      <c r="F51" s="1"/>
      <c r="M51" s="84" t="s">
        <v>115</v>
      </c>
      <c r="N51" s="73">
        <v>0</v>
      </c>
      <c r="O51" s="62">
        <v>20000</v>
      </c>
      <c r="P51" s="59">
        <f t="shared" si="2"/>
        <v>20000</v>
      </c>
      <c r="Q51" s="1">
        <v>5</v>
      </c>
    </row>
    <row r="52" spans="1:17" x14ac:dyDescent="0.35">
      <c r="A52" s="83" t="s">
        <v>116</v>
      </c>
      <c r="F52" s="1"/>
      <c r="M52" s="24" t="s">
        <v>117</v>
      </c>
      <c r="N52" s="73">
        <v>2500</v>
      </c>
      <c r="O52" s="73">
        <v>0</v>
      </c>
      <c r="P52" s="59">
        <f t="shared" si="2"/>
        <v>-2500</v>
      </c>
      <c r="Q52" s="1">
        <v>6</v>
      </c>
    </row>
    <row r="53" spans="1:17" x14ac:dyDescent="0.35">
      <c r="F53" s="1"/>
      <c r="M53" s="46" t="s">
        <v>118</v>
      </c>
      <c r="N53" s="62">
        <v>9000</v>
      </c>
      <c r="O53" s="62">
        <v>12000</v>
      </c>
      <c r="P53" s="59">
        <f t="shared" si="2"/>
        <v>3000</v>
      </c>
      <c r="Q53" s="1">
        <v>3</v>
      </c>
    </row>
    <row r="54" spans="1:17" ht="13.15" x14ac:dyDescent="0.4">
      <c r="F54" s="1"/>
      <c r="J54" s="2"/>
      <c r="K54" s="2"/>
      <c r="M54" s="24" t="s">
        <v>119</v>
      </c>
      <c r="N54" s="62">
        <v>4500</v>
      </c>
      <c r="O54" s="62">
        <v>0</v>
      </c>
      <c r="P54" s="59">
        <f t="shared" si="2"/>
        <v>-4500</v>
      </c>
      <c r="Q54" s="1">
        <v>2</v>
      </c>
    </row>
    <row r="55" spans="1:17" ht="13.15" x14ac:dyDescent="0.4">
      <c r="A55" s="2"/>
      <c r="B55" s="2"/>
      <c r="C55" s="2"/>
      <c r="D55" s="2"/>
      <c r="E55" s="2"/>
      <c r="F55" s="2"/>
      <c r="G55" s="2"/>
      <c r="H55" s="2"/>
      <c r="I55" s="2"/>
      <c r="L55" s="2"/>
      <c r="M55" s="81" t="s">
        <v>120</v>
      </c>
      <c r="N55" s="73">
        <v>0</v>
      </c>
      <c r="O55" s="82">
        <v>0</v>
      </c>
      <c r="P55" s="59">
        <f t="shared" si="2"/>
        <v>0</v>
      </c>
      <c r="Q55" s="1">
        <v>6</v>
      </c>
    </row>
    <row r="56" spans="1:17" x14ac:dyDescent="0.35">
      <c r="F56" s="1"/>
      <c r="M56" s="81" t="s">
        <v>121</v>
      </c>
      <c r="N56" s="62">
        <v>0</v>
      </c>
      <c r="O56" s="66">
        <v>0</v>
      </c>
      <c r="P56" s="59">
        <f t="shared" si="2"/>
        <v>0</v>
      </c>
      <c r="Q56" s="1">
        <v>7</v>
      </c>
    </row>
    <row r="57" spans="1:17" x14ac:dyDescent="0.35">
      <c r="F57" s="1"/>
      <c r="M57" s="81" t="s">
        <v>122</v>
      </c>
      <c r="N57" s="62">
        <v>0</v>
      </c>
      <c r="O57" s="62">
        <v>20000</v>
      </c>
      <c r="P57" s="59">
        <f t="shared" si="2"/>
        <v>20000</v>
      </c>
      <c r="Q57" s="1">
        <v>8</v>
      </c>
    </row>
    <row r="58" spans="1:17" x14ac:dyDescent="0.35">
      <c r="F58" s="1"/>
      <c r="M58" s="81" t="s">
        <v>123</v>
      </c>
      <c r="N58" s="58">
        <v>0</v>
      </c>
      <c r="O58" s="58">
        <v>15000</v>
      </c>
      <c r="P58" s="59">
        <f t="shared" si="2"/>
        <v>15000</v>
      </c>
      <c r="Q58" s="1">
        <v>4</v>
      </c>
    </row>
    <row r="59" spans="1:17" x14ac:dyDescent="0.35">
      <c r="F59" s="1"/>
      <c r="M59" s="86" t="s">
        <v>124</v>
      </c>
      <c r="N59" s="73">
        <v>0</v>
      </c>
      <c r="O59" s="73">
        <v>20000</v>
      </c>
      <c r="P59" s="59">
        <f t="shared" si="2"/>
        <v>20000</v>
      </c>
      <c r="Q59" s="1">
        <v>3</v>
      </c>
    </row>
    <row r="60" spans="1:17" x14ac:dyDescent="0.35">
      <c r="F60" s="1"/>
      <c r="M60" s="87" t="s">
        <v>125</v>
      </c>
      <c r="N60" s="62">
        <v>7500</v>
      </c>
      <c r="O60" s="62">
        <v>15000</v>
      </c>
      <c r="P60" s="59">
        <f t="shared" si="2"/>
        <v>7500</v>
      </c>
      <c r="Q60" s="1">
        <v>4</v>
      </c>
    </row>
    <row r="61" spans="1:17" ht="13.15" x14ac:dyDescent="0.4">
      <c r="C61" s="18"/>
      <c r="D61" s="17">
        <v>2021</v>
      </c>
      <c r="E61" s="18"/>
      <c r="F61" s="17">
        <v>2021</v>
      </c>
      <c r="G61" s="19" t="s">
        <v>7</v>
      </c>
      <c r="J61" s="2"/>
      <c r="K61" s="2"/>
      <c r="M61" s="88" t="s">
        <v>126</v>
      </c>
      <c r="N61" s="73">
        <v>0</v>
      </c>
      <c r="O61" s="73">
        <v>15000</v>
      </c>
      <c r="P61" s="59">
        <f t="shared" si="2"/>
        <v>15000</v>
      </c>
      <c r="Q61" s="1">
        <v>3</v>
      </c>
    </row>
    <row r="62" spans="1:17" ht="13.5" thickBot="1" x14ac:dyDescent="0.45">
      <c r="A62" s="2"/>
      <c r="B62" s="2"/>
      <c r="C62" s="3"/>
      <c r="D62" s="21" t="s">
        <v>9</v>
      </c>
      <c r="E62" s="22"/>
      <c r="F62" s="22" t="s">
        <v>2</v>
      </c>
      <c r="G62" s="22" t="s">
        <v>10</v>
      </c>
      <c r="H62" s="2"/>
      <c r="I62" s="2"/>
      <c r="L62" s="2"/>
      <c r="M62" s="89" t="s">
        <v>35</v>
      </c>
      <c r="N62" s="90">
        <f>SUM(N29:N61)</f>
        <v>116583</v>
      </c>
      <c r="O62" s="90">
        <f>SUM(O29:O61)</f>
        <v>258000</v>
      </c>
      <c r="P62" s="90">
        <f>SUM(P29:P61)</f>
        <v>141417</v>
      </c>
    </row>
    <row r="63" spans="1:17" ht="13.15" x14ac:dyDescent="0.4">
      <c r="B63" s="7"/>
      <c r="C63" s="26"/>
      <c r="D63" s="25"/>
      <c r="E63" s="26"/>
      <c r="F63" s="26"/>
      <c r="G63" s="27" t="s">
        <v>9</v>
      </c>
      <c r="H63" s="7"/>
      <c r="N63" s="1"/>
      <c r="O63" s="1"/>
    </row>
    <row r="64" spans="1:17" ht="13.15" x14ac:dyDescent="0.4">
      <c r="A64" s="63" t="s">
        <v>75</v>
      </c>
      <c r="B64" s="31"/>
      <c r="C64" s="64"/>
      <c r="D64" s="64"/>
      <c r="E64" s="64"/>
      <c r="F64" s="65"/>
      <c r="G64" s="64"/>
      <c r="H64" s="7"/>
      <c r="N64" s="1"/>
      <c r="O64" s="1"/>
    </row>
    <row r="65" spans="1:16" x14ac:dyDescent="0.35">
      <c r="A65" s="31" t="s">
        <v>78</v>
      </c>
      <c r="B65" s="31"/>
      <c r="C65" s="31"/>
      <c r="D65" s="67">
        <f>+D33</f>
        <v>1335359.75</v>
      </c>
      <c r="E65" s="31"/>
      <c r="F65" s="67">
        <f>+F33</f>
        <v>1886680</v>
      </c>
      <c r="G65" s="31">
        <f>+D65-F65</f>
        <v>-551320.25</v>
      </c>
      <c r="H65" s="7"/>
      <c r="N65" s="1"/>
      <c r="O65" s="1"/>
    </row>
    <row r="66" spans="1:16" x14ac:dyDescent="0.35">
      <c r="A66" s="31" t="s">
        <v>81</v>
      </c>
      <c r="B66" s="31"/>
      <c r="C66" s="68"/>
      <c r="D66" s="69">
        <f>+D34</f>
        <v>-881695.83000000019</v>
      </c>
      <c r="E66" s="68"/>
      <c r="F66" s="69">
        <f>+F34</f>
        <v>-1545882</v>
      </c>
      <c r="G66" s="31">
        <f>+D66-F66</f>
        <v>664186.16999999981</v>
      </c>
      <c r="H66" s="7"/>
      <c r="N66" s="1"/>
      <c r="O66" s="1"/>
    </row>
    <row r="67" spans="1:16" ht="13.15" x14ac:dyDescent="0.4">
      <c r="A67" s="63" t="s">
        <v>84</v>
      </c>
      <c r="B67" s="31"/>
      <c r="C67" s="70"/>
      <c r="D67" s="70">
        <f>SUM(D65:D66)</f>
        <v>453663.91999999981</v>
      </c>
      <c r="E67" s="70" t="s">
        <v>70</v>
      </c>
      <c r="F67" s="70">
        <f>SUM(F65:F66)</f>
        <v>340798</v>
      </c>
      <c r="G67" s="70">
        <f>SUM(G65:G66)</f>
        <v>112865.91999999981</v>
      </c>
      <c r="H67" s="7"/>
      <c r="N67" s="1"/>
      <c r="O67" s="1"/>
    </row>
    <row r="68" spans="1:16" ht="13.15" x14ac:dyDescent="0.4">
      <c r="B68" s="7"/>
      <c r="C68" s="7"/>
      <c r="D68" s="7"/>
      <c r="E68" s="7"/>
      <c r="F68" s="7"/>
      <c r="G68" s="2"/>
      <c r="H68" s="7"/>
      <c r="J68" s="2"/>
      <c r="K68" s="2"/>
      <c r="N68" s="1"/>
      <c r="O68" s="1"/>
    </row>
    <row r="69" spans="1:16" ht="13.15" x14ac:dyDescent="0.4">
      <c r="A69" s="2"/>
      <c r="B69" s="91"/>
      <c r="C69" s="91"/>
      <c r="D69" s="7"/>
      <c r="E69" s="7"/>
      <c r="F69" s="91"/>
      <c r="G69" s="2"/>
      <c r="H69" s="91"/>
      <c r="I69" s="2"/>
      <c r="L69" s="2"/>
      <c r="M69" s="2"/>
      <c r="N69" s="2"/>
      <c r="O69" s="2"/>
      <c r="P69" s="2"/>
    </row>
    <row r="70" spans="1:16" ht="13.15" x14ac:dyDescent="0.4">
      <c r="B70" s="7"/>
      <c r="C70" s="7"/>
      <c r="D70" s="7"/>
      <c r="E70" s="7"/>
      <c r="F70" s="7"/>
      <c r="G70" s="2"/>
      <c r="H70" s="7"/>
      <c r="N70" s="1"/>
      <c r="O70" s="1"/>
    </row>
    <row r="71" spans="1:16" ht="13.15" x14ac:dyDescent="0.4">
      <c r="B71" s="7"/>
      <c r="C71" s="7"/>
      <c r="D71" s="7"/>
      <c r="E71" s="7"/>
      <c r="F71" s="7"/>
      <c r="G71" s="2"/>
      <c r="H71" s="7"/>
      <c r="N71" s="1"/>
      <c r="O71" s="1"/>
    </row>
    <row r="72" spans="1:16" ht="13.15" x14ac:dyDescent="0.4">
      <c r="B72" s="7"/>
      <c r="C72" s="7"/>
      <c r="D72" s="7"/>
      <c r="E72" s="7"/>
      <c r="F72" s="7"/>
      <c r="G72" s="2"/>
      <c r="H72" s="7"/>
      <c r="N72" s="1"/>
      <c r="O72" s="1"/>
    </row>
    <row r="73" spans="1:16" ht="13.15" x14ac:dyDescent="0.4">
      <c r="B73" s="7"/>
      <c r="C73" s="7"/>
      <c r="D73" s="7"/>
      <c r="E73" s="7"/>
      <c r="F73" s="7"/>
      <c r="G73" s="2"/>
      <c r="H73" s="7"/>
      <c r="N73" s="1"/>
      <c r="O73" s="1"/>
    </row>
    <row r="74" spans="1:16" x14ac:dyDescent="0.35">
      <c r="B74" s="7"/>
      <c r="C74" s="7"/>
      <c r="D74" s="7"/>
      <c r="E74" s="7"/>
      <c r="F74" s="7"/>
      <c r="G74" s="7"/>
      <c r="H74" s="7"/>
      <c r="N74" s="1"/>
      <c r="O74" s="1"/>
    </row>
    <row r="75" spans="1:16" ht="13.15" x14ac:dyDescent="0.4">
      <c r="B75" s="7"/>
      <c r="C75" s="7"/>
      <c r="D75" s="7"/>
      <c r="E75" s="7"/>
      <c r="F75" s="7"/>
      <c r="G75" s="7"/>
      <c r="H75" s="7"/>
      <c r="J75" s="2"/>
      <c r="K75" s="2"/>
      <c r="N75" s="1"/>
      <c r="O75" s="1"/>
    </row>
    <row r="76" spans="1:16" ht="13.15" x14ac:dyDescent="0.4">
      <c r="A76" s="2"/>
      <c r="B76" s="91"/>
      <c r="C76" s="91"/>
      <c r="D76" s="91"/>
      <c r="E76" s="91"/>
      <c r="F76" s="91"/>
      <c r="G76" s="91"/>
      <c r="H76" s="91"/>
      <c r="I76" s="2"/>
      <c r="L76" s="2"/>
      <c r="M76" s="2"/>
      <c r="N76" s="2"/>
      <c r="O76" s="2"/>
      <c r="P76" s="2"/>
    </row>
    <row r="77" spans="1:16" x14ac:dyDescent="0.35">
      <c r="B77" s="7"/>
      <c r="C77" s="7"/>
      <c r="D77" s="7"/>
      <c r="E77" s="7"/>
      <c r="F77" s="7"/>
      <c r="G77" s="7"/>
      <c r="H77" s="7"/>
      <c r="N77" s="1"/>
      <c r="O77" s="1"/>
    </row>
    <row r="78" spans="1:16" x14ac:dyDescent="0.35">
      <c r="B78" s="7"/>
      <c r="C78" s="7"/>
      <c r="D78" s="7"/>
      <c r="E78" s="7"/>
      <c r="F78" s="7"/>
      <c r="G78" s="7"/>
      <c r="H78" s="7"/>
      <c r="N78" s="1"/>
      <c r="O78" s="1"/>
    </row>
    <row r="79" spans="1:16" x14ac:dyDescent="0.35">
      <c r="B79" s="7"/>
      <c r="C79" s="7"/>
      <c r="D79" s="7"/>
      <c r="E79" s="7"/>
      <c r="F79" s="7"/>
      <c r="G79" s="7"/>
      <c r="H79" s="7"/>
      <c r="N79" s="1"/>
      <c r="O79" s="1"/>
    </row>
    <row r="80" spans="1:16" x14ac:dyDescent="0.35">
      <c r="B80" s="7"/>
      <c r="C80" s="7"/>
      <c r="D80" s="7"/>
      <c r="E80" s="7"/>
      <c r="F80" s="7"/>
      <c r="G80" s="7"/>
      <c r="H80" s="7"/>
      <c r="N80" s="1"/>
      <c r="O80" s="1"/>
    </row>
    <row r="81" spans="1:16" x14ac:dyDescent="0.35">
      <c r="B81" s="7"/>
      <c r="C81" s="7"/>
      <c r="D81" s="7"/>
      <c r="E81" s="7"/>
      <c r="F81" s="7"/>
      <c r="G81" s="7"/>
      <c r="H81" s="7"/>
      <c r="N81" s="1"/>
      <c r="O81" s="1"/>
    </row>
    <row r="82" spans="1:16" ht="13.15" x14ac:dyDescent="0.4">
      <c r="B82" s="7"/>
      <c r="C82" s="7"/>
      <c r="D82" s="7"/>
      <c r="E82" s="7"/>
      <c r="F82" s="7"/>
      <c r="G82" s="7"/>
      <c r="H82" s="7"/>
      <c r="J82" s="2"/>
      <c r="K82" s="2"/>
      <c r="N82" s="1"/>
      <c r="O82" s="1"/>
    </row>
    <row r="83" spans="1:16" ht="13.15" x14ac:dyDescent="0.4">
      <c r="A83" s="2"/>
      <c r="B83" s="91"/>
      <c r="C83" s="91"/>
      <c r="D83" s="91"/>
      <c r="E83" s="91"/>
      <c r="F83" s="91"/>
      <c r="G83" s="91"/>
      <c r="H83" s="91"/>
      <c r="I83" s="2"/>
      <c r="L83" s="2"/>
      <c r="M83" s="2"/>
      <c r="N83" s="2"/>
      <c r="O83" s="2"/>
      <c r="P83" s="2"/>
    </row>
    <row r="84" spans="1:16" x14ac:dyDescent="0.35">
      <c r="B84" s="7"/>
      <c r="C84" s="7"/>
      <c r="D84" s="7"/>
      <c r="E84" s="7"/>
      <c r="F84" s="7"/>
      <c r="G84" s="7"/>
      <c r="H84" s="7"/>
      <c r="N84" s="1"/>
      <c r="O84" s="1"/>
    </row>
    <row r="85" spans="1:16" x14ac:dyDescent="0.35">
      <c r="B85" s="7"/>
      <c r="C85" s="7"/>
      <c r="D85" s="7"/>
      <c r="E85" s="7"/>
      <c r="F85" s="7"/>
      <c r="G85" s="7"/>
      <c r="H85" s="7"/>
      <c r="N85" s="1"/>
      <c r="O85" s="1"/>
    </row>
    <row r="86" spans="1:16" x14ac:dyDescent="0.35">
      <c r="B86" s="7"/>
      <c r="C86" s="7"/>
      <c r="D86" s="7"/>
      <c r="E86" s="7"/>
      <c r="F86" s="7"/>
      <c r="G86" s="7"/>
      <c r="H86" s="7"/>
      <c r="N86" s="1"/>
      <c r="O86" s="1"/>
    </row>
    <row r="87" spans="1:16" x14ac:dyDescent="0.35">
      <c r="B87" s="7"/>
      <c r="C87" s="7"/>
      <c r="D87" s="7"/>
      <c r="E87" s="7"/>
      <c r="F87" s="7"/>
      <c r="G87" s="7"/>
      <c r="H87" s="7"/>
      <c r="N87" s="1"/>
      <c r="O87" s="1"/>
    </row>
    <row r="88" spans="1:16" x14ac:dyDescent="0.35">
      <c r="F88" s="1"/>
      <c r="N88" s="1"/>
      <c r="O88" s="1"/>
    </row>
    <row r="89" spans="1:16" ht="13.15" x14ac:dyDescent="0.4">
      <c r="F89" s="1"/>
      <c r="J89" s="2"/>
      <c r="K89" s="2"/>
      <c r="N89" s="1"/>
      <c r="O89" s="1"/>
    </row>
    <row r="90" spans="1:16" ht="13.15" x14ac:dyDescent="0.4">
      <c r="A90" s="2"/>
      <c r="B90" s="2"/>
      <c r="C90" s="2"/>
      <c r="D90" s="2"/>
      <c r="E90" s="2"/>
      <c r="F90" s="2"/>
      <c r="G90" s="2"/>
      <c r="H90" s="2"/>
      <c r="I90" s="2"/>
      <c r="L90" s="2"/>
      <c r="M90" s="2"/>
      <c r="N90" s="2"/>
      <c r="O90" s="2"/>
      <c r="P90" s="2"/>
    </row>
    <row r="91" spans="1:16" x14ac:dyDescent="0.35">
      <c r="F91" s="1"/>
      <c r="N91" s="1"/>
      <c r="O91" s="1"/>
    </row>
    <row r="92" spans="1:16" x14ac:dyDescent="0.35">
      <c r="F92" s="1"/>
      <c r="N92" s="1"/>
      <c r="O92" s="1"/>
    </row>
    <row r="93" spans="1:16" x14ac:dyDescent="0.35">
      <c r="F93" s="1"/>
      <c r="N93" s="1"/>
      <c r="O93" s="1"/>
    </row>
    <row r="94" spans="1:16" x14ac:dyDescent="0.35">
      <c r="F94" s="1"/>
      <c r="N94" s="1"/>
      <c r="O94" s="1"/>
    </row>
    <row r="95" spans="1:16" x14ac:dyDescent="0.35">
      <c r="F95" s="1"/>
      <c r="N95" s="1"/>
      <c r="O95" s="1"/>
    </row>
    <row r="96" spans="1:16" ht="13.15" x14ac:dyDescent="0.4">
      <c r="F96" s="1"/>
      <c r="J96" s="2"/>
      <c r="K96" s="2"/>
      <c r="N96" s="1"/>
      <c r="O96" s="1"/>
    </row>
    <row r="97" spans="1:16" ht="13.15" x14ac:dyDescent="0.4">
      <c r="A97" s="2"/>
      <c r="B97" s="2"/>
      <c r="C97" s="2"/>
      <c r="D97" s="2"/>
      <c r="E97" s="2"/>
      <c r="F97" s="2"/>
      <c r="G97" s="2"/>
      <c r="H97" s="2"/>
      <c r="I97" s="2"/>
      <c r="L97" s="2"/>
      <c r="M97" s="2"/>
      <c r="N97" s="2"/>
      <c r="O97" s="2"/>
      <c r="P97" s="2"/>
    </row>
    <row r="98" spans="1:16" x14ac:dyDescent="0.35">
      <c r="F98" s="1"/>
      <c r="N98" s="1"/>
      <c r="O98" s="1"/>
    </row>
    <row r="99" spans="1:16" x14ac:dyDescent="0.35">
      <c r="F99" s="1"/>
      <c r="N99" s="1"/>
      <c r="O99" s="1"/>
    </row>
    <row r="100" spans="1:16" x14ac:dyDescent="0.35">
      <c r="F100" s="1"/>
      <c r="N100" s="1"/>
      <c r="O100" s="1"/>
    </row>
    <row r="101" spans="1:16" x14ac:dyDescent="0.35">
      <c r="F101" s="1"/>
      <c r="N101" s="1"/>
      <c r="O101" s="1"/>
    </row>
    <row r="102" spans="1:16" x14ac:dyDescent="0.35">
      <c r="F102" s="1"/>
      <c r="N102" s="1"/>
      <c r="O102" s="1"/>
    </row>
    <row r="103" spans="1:16" ht="13.15" x14ac:dyDescent="0.4">
      <c r="F103" s="1"/>
      <c r="J103" s="2"/>
      <c r="K103" s="2"/>
      <c r="N103" s="1"/>
      <c r="O103" s="1"/>
    </row>
    <row r="104" spans="1:16" ht="13.15" x14ac:dyDescent="0.4">
      <c r="A104" s="2"/>
      <c r="B104" s="2"/>
      <c r="C104" s="2"/>
      <c r="D104" s="2"/>
      <c r="E104" s="2"/>
      <c r="F104" s="2"/>
      <c r="G104" s="2"/>
      <c r="H104" s="2"/>
      <c r="I104" s="2"/>
      <c r="L104" s="2"/>
      <c r="M104" s="2"/>
      <c r="N104" s="2"/>
      <c r="O104" s="2"/>
      <c r="P104" s="2"/>
    </row>
    <row r="105" spans="1:16" x14ac:dyDescent="0.35">
      <c r="F105" s="1"/>
      <c r="N105" s="1"/>
      <c r="O105" s="1"/>
    </row>
    <row r="106" spans="1:16" x14ac:dyDescent="0.35">
      <c r="F106" s="1"/>
      <c r="N106" s="1"/>
      <c r="O106" s="1"/>
    </row>
    <row r="107" spans="1:16" x14ac:dyDescent="0.35">
      <c r="F107" s="1"/>
      <c r="N107" s="1"/>
      <c r="O107" s="1"/>
    </row>
    <row r="108" spans="1:16" x14ac:dyDescent="0.35">
      <c r="F108" s="1"/>
      <c r="N108" s="1"/>
      <c r="O108" s="1"/>
    </row>
    <row r="109" spans="1:16" x14ac:dyDescent="0.35">
      <c r="F109" s="1"/>
      <c r="N109" s="1"/>
      <c r="O109" s="1"/>
    </row>
    <row r="110" spans="1:16" ht="13.15" x14ac:dyDescent="0.4">
      <c r="F110" s="1"/>
      <c r="J110" s="2"/>
      <c r="K110" s="2"/>
      <c r="N110" s="1"/>
      <c r="O110" s="1"/>
    </row>
    <row r="111" spans="1:16" x14ac:dyDescent="0.35">
      <c r="F111" s="1"/>
      <c r="N111" s="1"/>
      <c r="O111" s="1"/>
    </row>
    <row r="112" spans="1:16" x14ac:dyDescent="0.35">
      <c r="F112" s="1"/>
      <c r="N112" s="1"/>
      <c r="O112" s="1"/>
    </row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P&amp;G 2021</vt:lpstr>
      <vt:lpstr>'P&amp;G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</dc:creator>
  <cp:lastModifiedBy>Accounting</cp:lastModifiedBy>
  <dcterms:created xsi:type="dcterms:W3CDTF">2021-12-10T21:49:31Z</dcterms:created>
  <dcterms:modified xsi:type="dcterms:W3CDTF">2021-12-10T21:50:32Z</dcterms:modified>
</cp:coreProperties>
</file>